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4000" windowHeight="9630" firstSheet="3" activeTab="4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_xlfn.DECIMAL" hidden="1">#NAME?</definedName>
    <definedName name="_xlfn.NUMBERVALUE" hidden="1">#NAME?</definedName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<sst xmlns="http://schemas.openxmlformats.org/spreadsheetml/2006/main" count="1771" uniqueCount="371">
  <si>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</si>
  <si>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</si>
  <si>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</si>
  <si>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</si>
  <si>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</si>
  <si>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</si>
  <si>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</si>
  <si>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</si>
  <si>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</si>
  <si>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</si>
  <si>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</si>
  <si>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</si>
  <si>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</si>
  <si>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</si>
  <si>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</si>
  <si>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</si>
  <si>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</si>
  <si>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</si>
  <si>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716</t>
  </si>
  <si>
    <t>ASST DI MONZA</t>
  </si>
  <si>
    <t>2021</t>
  </si>
  <si>
    <t>Trimestre 4</t>
  </si>
  <si>
    <t>TRIM4.V1</t>
  </si>
  <si>
    <t>07/03/2022 16:03:04</t>
  </si>
  <si>
    <t>CET.01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</si>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</sst>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m/yy"/>
    <numFmt numFmtId="187" formatCode="#,##0;[Red]\(#,##0\)"/>
    <numFmt numFmtId="188" formatCode="_-* #,##0_-;\-* #,##0_-;_-* \-_-;_-@_-"/>
    <numFmt numFmtId="189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0" xfId="44" applyFont="1" applyFill="1" applyBorder="1" applyAlignment="1" applyProtection="1">
      <alignment vertical="center"/>
      <protection locked="0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716</v>
      </c>
      <c r="C2" s="92" t="str">
        <f>ANAGR!$B$2</f>
        <v>ASST DI MONZA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2021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Trimestre 4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44578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90" zoomScaleNormal="90" zoomScalePageLayoutView="0" workbookViewId="0" topLeftCell="D101">
      <selection activeCell="H102" sqref="H102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9" t="s">
        <v>95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7:21" ht="13.5" thickBot="1">
      <c r="G4" s="640" t="s">
        <v>96</v>
      </c>
      <c r="H4" s="641"/>
      <c r="I4" s="641"/>
      <c r="J4" s="641"/>
      <c r="K4" s="642"/>
      <c r="L4" s="152"/>
      <c r="M4" s="640" t="s">
        <v>97</v>
      </c>
      <c r="N4" s="641"/>
      <c r="O4" s="641"/>
      <c r="P4" s="641"/>
      <c r="Q4" s="641"/>
      <c r="R4" s="642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716</v>
      </c>
      <c r="L6" s="152"/>
      <c r="M6" s="163" t="s">
        <v>101</v>
      </c>
      <c r="N6" s="164"/>
      <c r="O6" s="165"/>
      <c r="P6" s="165"/>
      <c r="Q6" s="161" t="str">
        <f>Info!B3</f>
        <v>2021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43"/>
      <c r="E9" s="644"/>
      <c r="F9" s="645"/>
      <c r="G9" s="649" t="s">
        <v>103</v>
      </c>
      <c r="H9" s="653" t="s">
        <v>104</v>
      </c>
      <c r="I9" s="654"/>
      <c r="J9" s="653" t="s">
        <v>105</v>
      </c>
      <c r="K9" s="654"/>
      <c r="L9" s="654"/>
      <c r="M9" s="653" t="s">
        <v>106</v>
      </c>
      <c r="N9" s="654"/>
      <c r="O9" s="654"/>
      <c r="P9" s="655"/>
      <c r="Q9" s="656" t="s">
        <v>89</v>
      </c>
      <c r="R9" s="651" t="s">
        <v>90</v>
      </c>
      <c r="S9" s="656" t="s">
        <v>91</v>
      </c>
      <c r="T9" s="651" t="s">
        <v>92</v>
      </c>
      <c r="U9" s="628" t="s">
        <v>93</v>
      </c>
    </row>
    <row r="10" spans="4:21" ht="54" customHeight="1" thickBot="1">
      <c r="D10" s="646"/>
      <c r="E10" s="647"/>
      <c r="F10" s="648"/>
      <c r="G10" s="650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57"/>
      <c r="R10" s="652"/>
      <c r="S10" s="657"/>
      <c r="T10" s="652"/>
      <c r="U10" s="629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0" t="s">
        <v>107</v>
      </c>
      <c r="E15" s="631"/>
      <c r="F15" s="631"/>
      <c r="G15" s="631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3"/>
    </row>
    <row r="16" spans="1:21" s="181" customFormat="1" ht="28.5">
      <c r="A16" s="150" t="str">
        <f>$K$6</f>
        <v>716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2147988</v>
      </c>
      <c r="I16" s="178">
        <f aca="true" t="shared" si="0" ref="I16:R16">I17+I18</f>
        <v>103799</v>
      </c>
      <c r="J16" s="178">
        <f t="shared" si="0"/>
        <v>0</v>
      </c>
      <c r="K16" s="178">
        <f t="shared" si="0"/>
        <v>6185388</v>
      </c>
      <c r="L16" s="178">
        <f t="shared" si="0"/>
        <v>3892108</v>
      </c>
      <c r="M16" s="178">
        <f t="shared" si="0"/>
        <v>5337820</v>
      </c>
      <c r="N16" s="178">
        <f t="shared" si="0"/>
        <v>19493</v>
      </c>
      <c r="O16" s="178">
        <f t="shared" si="0"/>
        <v>700177</v>
      </c>
      <c r="P16" s="178">
        <f t="shared" si="0"/>
        <v>63050</v>
      </c>
      <c r="Q16" s="178">
        <f t="shared" si="0"/>
        <v>500581</v>
      </c>
      <c r="R16" s="178">
        <f t="shared" si="0"/>
        <v>15240</v>
      </c>
      <c r="S16" s="178">
        <f>S17+S18</f>
        <v>295895</v>
      </c>
      <c r="T16" s="179">
        <f>T17+T18</f>
        <v>0</v>
      </c>
      <c r="U16" s="180">
        <f aca="true" t="shared" si="1" ref="U16:U33">SUM(H16:T16)</f>
        <v>19261539</v>
      </c>
    </row>
    <row r="17" spans="1:21" s="181" customFormat="1" ht="14.25">
      <c r="A17" s="150" t="str">
        <f aca="true" t="shared" si="2" ref="A17:A80">$K$6</f>
        <v>716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1878547</v>
      </c>
      <c r="I17" s="187">
        <f>LA_San!I17+LA_Cons!I17</f>
        <v>95052</v>
      </c>
      <c r="J17" s="187">
        <f>LA_San!J17+LA_Cons!J17</f>
        <v>0</v>
      </c>
      <c r="K17" s="187">
        <f>LA_San!K17+LA_Cons!K17</f>
        <v>5993205</v>
      </c>
      <c r="L17" s="187">
        <f>LA_San!L17+LA_Cons!L17</f>
        <v>3295820</v>
      </c>
      <c r="M17" s="187">
        <f>LA_San!M17+LA_Cons!M17</f>
        <v>2498031</v>
      </c>
      <c r="N17" s="187">
        <f>LA_San!N17+LA_Cons!N17</f>
        <v>9122</v>
      </c>
      <c r="O17" s="187">
        <f>LA_San!O17+LA_Cons!O17</f>
        <v>242933</v>
      </c>
      <c r="P17" s="187">
        <f>LA_San!P17+LA_Cons!P17</f>
        <v>63050</v>
      </c>
      <c r="Q17" s="187">
        <f>LA_San!Q17+LA_Cons!Q17</f>
        <v>43481</v>
      </c>
      <c r="R17" s="187">
        <f>LA_San!R17+LA_Cons!R17</f>
        <v>7132</v>
      </c>
      <c r="S17" s="187">
        <f>LA_San!S17+LA_Cons!S17</f>
        <v>184121</v>
      </c>
      <c r="T17" s="188">
        <f>LA_San!T17+LA_Cons!T17</f>
        <v>0</v>
      </c>
      <c r="U17" s="189">
        <f t="shared" si="1"/>
        <v>14310494</v>
      </c>
    </row>
    <row r="18" spans="1:21" s="181" customFormat="1" ht="27.75" thickBot="1">
      <c r="A18" s="150" t="str">
        <f t="shared" si="2"/>
        <v>716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269441</v>
      </c>
      <c r="I18" s="195">
        <f>LA_San!I18+LA_Cons!I18</f>
        <v>8747</v>
      </c>
      <c r="J18" s="195">
        <f>LA_San!J18+LA_Cons!J18</f>
        <v>0</v>
      </c>
      <c r="K18" s="195">
        <f>LA_San!K18+LA_Cons!K18</f>
        <v>192183</v>
      </c>
      <c r="L18" s="195">
        <f>LA_San!L18+LA_Cons!L18</f>
        <v>596288</v>
      </c>
      <c r="M18" s="195">
        <f>LA_San!M18+LA_Cons!M18</f>
        <v>2839789</v>
      </c>
      <c r="N18" s="195">
        <f>LA_San!N18+LA_Cons!N18</f>
        <v>10371</v>
      </c>
      <c r="O18" s="195">
        <f>LA_San!O18+LA_Cons!O18</f>
        <v>457244</v>
      </c>
      <c r="P18" s="195">
        <f>LA_San!P18+LA_Cons!P18</f>
        <v>0</v>
      </c>
      <c r="Q18" s="195">
        <f>LA_San!Q18+LA_Cons!Q18</f>
        <v>457100</v>
      </c>
      <c r="R18" s="195">
        <f>LA_San!R18+LA_Cons!R18</f>
        <v>8108</v>
      </c>
      <c r="S18" s="195">
        <f>LA_San!S18+LA_Cons!S18</f>
        <v>111774</v>
      </c>
      <c r="T18" s="196">
        <f>LA_San!T18+LA_Cons!T18</f>
        <v>0</v>
      </c>
      <c r="U18" s="197">
        <f t="shared" si="1"/>
        <v>4951045</v>
      </c>
    </row>
    <row r="19" spans="1:21" s="181" customFormat="1" ht="29.25" thickBot="1">
      <c r="A19" s="150" t="str">
        <f t="shared" si="2"/>
        <v>716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716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16957</v>
      </c>
      <c r="I20" s="206">
        <f>LA_San!I20+LA_Cons!I20</f>
        <v>7615</v>
      </c>
      <c r="J20" s="206">
        <f>LA_San!J20+LA_Cons!J20</f>
        <v>0</v>
      </c>
      <c r="K20" s="206">
        <f>LA_San!K20+LA_Cons!K20</f>
        <v>94506</v>
      </c>
      <c r="L20" s="206">
        <f>LA_San!L20+LA_Cons!L20</f>
        <v>130355</v>
      </c>
      <c r="M20" s="206">
        <f>LA_San!M20+LA_Cons!M20</f>
        <v>842794</v>
      </c>
      <c r="N20" s="206">
        <f>LA_San!N20+LA_Cons!N20</f>
        <v>3078</v>
      </c>
      <c r="O20" s="206">
        <f>LA_San!O20+LA_Cons!O20</f>
        <v>111545</v>
      </c>
      <c r="P20" s="206">
        <f>LA_San!P20+LA_Cons!P20</f>
        <v>399293</v>
      </c>
      <c r="Q20" s="206">
        <f>LA_San!Q20+LA_Cons!Q20</f>
        <v>72128</v>
      </c>
      <c r="R20" s="206">
        <f>LA_San!R20+LA_Cons!R20</f>
        <v>2406</v>
      </c>
      <c r="S20" s="206">
        <f>LA_San!S20+LA_Cons!S20</f>
        <v>31052</v>
      </c>
      <c r="T20" s="207">
        <f>LA_San!T20+LA_Cons!T20</f>
        <v>0</v>
      </c>
      <c r="U20" s="204">
        <f t="shared" si="1"/>
        <v>1711729</v>
      </c>
    </row>
    <row r="21" spans="1:21" s="181" customFormat="1" ht="15" thickBot="1">
      <c r="A21" s="150" t="str">
        <f t="shared" si="2"/>
        <v>716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716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716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195531</v>
      </c>
      <c r="I23" s="220">
        <f t="shared" si="4"/>
        <v>623</v>
      </c>
      <c r="J23" s="220">
        <f t="shared" si="4"/>
        <v>0</v>
      </c>
      <c r="K23" s="220">
        <f t="shared" si="4"/>
        <v>45056</v>
      </c>
      <c r="L23" s="220">
        <f t="shared" si="4"/>
        <v>6718</v>
      </c>
      <c r="M23" s="220">
        <f t="shared" si="4"/>
        <v>283141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220">
        <f t="shared" si="4"/>
        <v>0</v>
      </c>
      <c r="R23" s="220">
        <f t="shared" si="4"/>
        <v>808</v>
      </c>
      <c r="S23" s="220">
        <f t="shared" si="4"/>
        <v>10432</v>
      </c>
      <c r="T23" s="220">
        <f t="shared" si="4"/>
        <v>0</v>
      </c>
      <c r="U23" s="179">
        <f t="shared" si="1"/>
        <v>542309</v>
      </c>
    </row>
    <row r="24" spans="1:21" s="181" customFormat="1" ht="14.25">
      <c r="A24" s="150" t="str">
        <f t="shared" si="2"/>
        <v>716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195531</v>
      </c>
      <c r="I24" s="225">
        <f t="shared" si="5"/>
        <v>623</v>
      </c>
      <c r="J24" s="225">
        <f t="shared" si="5"/>
        <v>0</v>
      </c>
      <c r="K24" s="225">
        <f t="shared" si="5"/>
        <v>45056</v>
      </c>
      <c r="L24" s="225">
        <f t="shared" si="5"/>
        <v>0</v>
      </c>
      <c r="M24" s="225">
        <f t="shared" si="5"/>
        <v>0</v>
      </c>
      <c r="N24" s="225">
        <f t="shared" si="5"/>
        <v>0</v>
      </c>
      <c r="O24" s="225">
        <f t="shared" si="5"/>
        <v>0</v>
      </c>
      <c r="P24" s="225">
        <f t="shared" si="5"/>
        <v>0</v>
      </c>
      <c r="Q24" s="225">
        <f t="shared" si="5"/>
        <v>0</v>
      </c>
      <c r="R24" s="225">
        <f t="shared" si="5"/>
        <v>0</v>
      </c>
      <c r="S24" s="225">
        <f t="shared" si="5"/>
        <v>0</v>
      </c>
      <c r="T24" s="225">
        <f t="shared" si="5"/>
        <v>0</v>
      </c>
      <c r="U24" s="226">
        <f t="shared" si="1"/>
        <v>241210</v>
      </c>
    </row>
    <row r="25" spans="1:21" s="181" customFormat="1" ht="22.5" customHeight="1">
      <c r="A25" s="150" t="str">
        <f t="shared" si="2"/>
        <v>716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716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716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195531</v>
      </c>
      <c r="I27" s="229">
        <f>LA_San!I27+LA_Cons!I27</f>
        <v>623</v>
      </c>
      <c r="J27" s="229">
        <f>LA_San!J27+LA_Cons!J27</f>
        <v>0</v>
      </c>
      <c r="K27" s="229">
        <f>LA_San!K27+LA_Cons!K27</f>
        <v>45056</v>
      </c>
      <c r="L27" s="229">
        <f>LA_San!L27+LA_Cons!L27</f>
        <v>0</v>
      </c>
      <c r="M27" s="229">
        <f>LA_San!M27+LA_Cons!M27</f>
        <v>0</v>
      </c>
      <c r="N27" s="229">
        <f>LA_San!N27+LA_Cons!N27</f>
        <v>0</v>
      </c>
      <c r="O27" s="229">
        <f>LA_San!O27+LA_Cons!O27</f>
        <v>0</v>
      </c>
      <c r="P27" s="229">
        <f>LA_San!P27+LA_Cons!P27</f>
        <v>0</v>
      </c>
      <c r="Q27" s="229">
        <f>LA_San!Q27+LA_Cons!Q27</f>
        <v>0</v>
      </c>
      <c r="R27" s="229">
        <f>LA_San!R27+LA_Cons!R27</f>
        <v>0</v>
      </c>
      <c r="S27" s="229">
        <f>LA_San!S27+LA_Cons!S27</f>
        <v>0</v>
      </c>
      <c r="T27" s="229">
        <f>LA_San!T27+LA_Cons!T27</f>
        <v>0</v>
      </c>
      <c r="U27" s="226">
        <f t="shared" si="1"/>
        <v>241210</v>
      </c>
    </row>
    <row r="28" spans="1:21" s="181" customFormat="1" ht="40.5">
      <c r="A28" s="150" t="str">
        <f t="shared" si="2"/>
        <v>716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6718</v>
      </c>
      <c r="M28" s="229">
        <f t="shared" si="6"/>
        <v>283141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808</v>
      </c>
      <c r="S28" s="229">
        <f t="shared" si="6"/>
        <v>10432</v>
      </c>
      <c r="T28" s="229">
        <f t="shared" si="6"/>
        <v>0</v>
      </c>
      <c r="U28" s="226">
        <f t="shared" si="1"/>
        <v>301099</v>
      </c>
    </row>
    <row r="29" spans="1:21" s="181" customFormat="1" ht="12.75">
      <c r="A29" s="150" t="str">
        <f t="shared" si="2"/>
        <v>716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6718</v>
      </c>
      <c r="M29" s="187">
        <f>LA_San!M29+LA_Cons!M29</f>
        <v>283141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808</v>
      </c>
      <c r="S29" s="187">
        <f>LA_San!S29+LA_Cons!S29</f>
        <v>10432</v>
      </c>
      <c r="T29" s="187">
        <f>LA_San!T29+LA_Cons!T29</f>
        <v>0</v>
      </c>
      <c r="U29" s="226">
        <f t="shared" si="1"/>
        <v>301099</v>
      </c>
    </row>
    <row r="30" spans="1:21" s="181" customFormat="1" ht="13.5" thickBot="1">
      <c r="A30" s="150" t="str">
        <f t="shared" si="2"/>
        <v>716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0</v>
      </c>
    </row>
    <row r="31" spans="1:21" ht="15" thickBot="1">
      <c r="A31" s="150" t="str">
        <f t="shared" si="2"/>
        <v>716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235</v>
      </c>
      <c r="I31" s="202">
        <f>LA_San!I31+LA_Cons!I31</f>
        <v>3790</v>
      </c>
      <c r="J31" s="202">
        <f>LA_San!J31+LA_Cons!J31</f>
        <v>0</v>
      </c>
      <c r="K31" s="202">
        <f>LA_San!K31+LA_Cons!K31</f>
        <v>47512</v>
      </c>
      <c r="L31" s="202">
        <f>LA_San!L31+LA_Cons!L31</f>
        <v>4080</v>
      </c>
      <c r="M31" s="202">
        <f>LA_San!M31+LA_Cons!M31</f>
        <v>192603</v>
      </c>
      <c r="N31" s="202">
        <f>LA_San!N31+LA_Cons!N31</f>
        <v>703</v>
      </c>
      <c r="O31" s="202">
        <f>LA_San!O31+LA_Cons!O31</f>
        <v>15073</v>
      </c>
      <c r="P31" s="202">
        <f>LA_San!P31+LA_Cons!P31</f>
        <v>386883</v>
      </c>
      <c r="Q31" s="202">
        <f>LA_San!Q31+LA_Cons!Q31</f>
        <v>0</v>
      </c>
      <c r="R31" s="202">
        <f>LA_San!R31+LA_Cons!R31</f>
        <v>550</v>
      </c>
      <c r="S31" s="202">
        <f>LA_San!S31+LA_Cons!S31</f>
        <v>8842</v>
      </c>
      <c r="T31" s="202">
        <f>LA_San!T31+LA_Cons!T31</f>
        <v>0</v>
      </c>
      <c r="U31" s="244">
        <f t="shared" si="1"/>
        <v>660271</v>
      </c>
    </row>
    <row r="32" spans="1:21" ht="15" thickBot="1">
      <c r="A32" s="150" t="str">
        <f t="shared" si="2"/>
        <v>716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716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2360711</v>
      </c>
      <c r="I33" s="249">
        <f aca="true" t="shared" si="7" ref="I33:T33">I32+I31+I23+I22+I21+I20+I19+I16</f>
        <v>115827</v>
      </c>
      <c r="J33" s="249">
        <f t="shared" si="7"/>
        <v>0</v>
      </c>
      <c r="K33" s="249">
        <f t="shared" si="7"/>
        <v>6372462</v>
      </c>
      <c r="L33" s="249">
        <f t="shared" si="7"/>
        <v>4033261</v>
      </c>
      <c r="M33" s="249">
        <f t="shared" si="7"/>
        <v>6656358</v>
      </c>
      <c r="N33" s="249">
        <f t="shared" si="7"/>
        <v>23274</v>
      </c>
      <c r="O33" s="249">
        <f t="shared" si="7"/>
        <v>826795</v>
      </c>
      <c r="P33" s="249">
        <f t="shared" si="7"/>
        <v>849226</v>
      </c>
      <c r="Q33" s="249">
        <f t="shared" si="7"/>
        <v>572709</v>
      </c>
      <c r="R33" s="249">
        <f t="shared" si="7"/>
        <v>19004</v>
      </c>
      <c r="S33" s="249">
        <f t="shared" si="7"/>
        <v>346221</v>
      </c>
      <c r="T33" s="249">
        <f t="shared" si="7"/>
        <v>0</v>
      </c>
      <c r="U33" s="250">
        <f t="shared" si="1"/>
        <v>22175848</v>
      </c>
    </row>
    <row r="34" spans="1:21" ht="17.25" thickBot="1">
      <c r="A34" s="150" t="str">
        <f t="shared" si="2"/>
        <v>716</v>
      </c>
      <c r="B34" s="150" t="s">
        <v>74</v>
      </c>
      <c r="C34" s="172" t="str">
        <f t="shared" si="3"/>
        <v>ASSISTENZA DISTRETTUALE</v>
      </c>
      <c r="D34" s="634" t="s">
        <v>143</v>
      </c>
      <c r="E34" s="635"/>
      <c r="F34" s="635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7"/>
    </row>
    <row r="35" spans="1:21" ht="15" thickBot="1">
      <c r="A35" s="150" t="str">
        <f t="shared" si="2"/>
        <v>716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0</v>
      </c>
      <c r="I35" s="178">
        <f t="shared" si="8"/>
        <v>0</v>
      </c>
      <c r="J35" s="178">
        <f t="shared" si="8"/>
        <v>0</v>
      </c>
      <c r="K35" s="178">
        <f t="shared" si="8"/>
        <v>0</v>
      </c>
      <c r="L35" s="178">
        <f t="shared" si="8"/>
        <v>0</v>
      </c>
      <c r="M35" s="178">
        <f t="shared" si="8"/>
        <v>0</v>
      </c>
      <c r="N35" s="178">
        <f t="shared" si="8"/>
        <v>0</v>
      </c>
      <c r="O35" s="178">
        <f t="shared" si="8"/>
        <v>0</v>
      </c>
      <c r="P35" s="178">
        <f t="shared" si="8"/>
        <v>0</v>
      </c>
      <c r="Q35" s="178">
        <f t="shared" si="8"/>
        <v>0</v>
      </c>
      <c r="R35" s="178">
        <f t="shared" si="8"/>
        <v>0</v>
      </c>
      <c r="S35" s="178">
        <f t="shared" si="8"/>
        <v>0</v>
      </c>
      <c r="T35" s="179">
        <f t="shared" si="8"/>
        <v>0</v>
      </c>
      <c r="U35" s="180">
        <f aca="true" t="shared" si="9" ref="U35:U66">SUM(H35:T35)</f>
        <v>0</v>
      </c>
    </row>
    <row r="36" spans="1:21" ht="13.5">
      <c r="A36" s="150" t="str">
        <f t="shared" si="2"/>
        <v>716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716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716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716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716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716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716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716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716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716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716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716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716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716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0</v>
      </c>
      <c r="I49" s="259">
        <f t="shared" si="12"/>
        <v>0</v>
      </c>
      <c r="J49" s="259">
        <f t="shared" si="12"/>
        <v>0</v>
      </c>
      <c r="K49" s="259">
        <f t="shared" si="12"/>
        <v>0</v>
      </c>
      <c r="L49" s="259">
        <f t="shared" si="12"/>
        <v>0</v>
      </c>
      <c r="M49" s="259">
        <f t="shared" si="12"/>
        <v>0</v>
      </c>
      <c r="N49" s="259">
        <f t="shared" si="12"/>
        <v>0</v>
      </c>
      <c r="O49" s="259">
        <f t="shared" si="12"/>
        <v>0</v>
      </c>
      <c r="P49" s="259">
        <f t="shared" si="12"/>
        <v>0</v>
      </c>
      <c r="Q49" s="259">
        <f t="shared" si="12"/>
        <v>0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0</v>
      </c>
    </row>
    <row r="50" spans="1:21" ht="12.75">
      <c r="A50" s="150" t="str">
        <f t="shared" si="2"/>
        <v>716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716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0</v>
      </c>
      <c r="M51" s="273">
        <f>LA_San!M51+LA_Cons!M51</f>
        <v>0</v>
      </c>
      <c r="N51" s="273">
        <f>LA_San!N51+LA_Cons!N51</f>
        <v>0</v>
      </c>
      <c r="O51" s="273">
        <f>LA_San!O51+LA_Cons!O51</f>
        <v>0</v>
      </c>
      <c r="P51" s="273">
        <f>LA_San!P51+LA_Cons!P51</f>
        <v>0</v>
      </c>
      <c r="Q51" s="273">
        <f>LA_San!Q51+LA_Cons!Q51</f>
        <v>0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0</v>
      </c>
    </row>
    <row r="52" spans="1:21" ht="15" thickBot="1">
      <c r="A52" s="150" t="str">
        <f t="shared" si="2"/>
        <v>716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2389</v>
      </c>
      <c r="I52" s="280">
        <f>LA_San!I52+LA_Cons!I52</f>
        <v>1354</v>
      </c>
      <c r="J52" s="280">
        <f>LA_San!J52+LA_Cons!J52</f>
        <v>0</v>
      </c>
      <c r="K52" s="280">
        <f>LA_San!K52+LA_Cons!K52</f>
        <v>0</v>
      </c>
      <c r="L52" s="280">
        <f>LA_San!L52+LA_Cons!L52</f>
        <v>104494</v>
      </c>
      <c r="M52" s="280">
        <f>LA_San!M52+LA_Cons!M52</f>
        <v>153290</v>
      </c>
      <c r="N52" s="280">
        <f>LA_San!N52+LA_Cons!N52</f>
        <v>585</v>
      </c>
      <c r="O52" s="280">
        <f>LA_San!O52+LA_Cons!O52</f>
        <v>36511</v>
      </c>
      <c r="P52" s="280">
        <f>LA_San!P52+LA_Cons!P52</f>
        <v>413139</v>
      </c>
      <c r="Q52" s="280">
        <f>LA_San!Q52+LA_Cons!Q52</f>
        <v>4535</v>
      </c>
      <c r="R52" s="280">
        <f>LA_San!R52+LA_Cons!R52</f>
        <v>458</v>
      </c>
      <c r="S52" s="280">
        <f>LA_San!S52+LA_Cons!S52</f>
        <v>5907</v>
      </c>
      <c r="T52" s="280">
        <f>LA_San!T52+LA_Cons!T52</f>
        <v>0</v>
      </c>
      <c r="U52" s="210">
        <f t="shared" si="9"/>
        <v>722662</v>
      </c>
    </row>
    <row r="53" spans="1:21" ht="15" thickBot="1">
      <c r="A53" s="150" t="str">
        <f t="shared" si="2"/>
        <v>716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716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66639</v>
      </c>
      <c r="I54" s="288">
        <f>LA_San!I54+LA_Cons!I54</f>
        <v>1440</v>
      </c>
      <c r="J54" s="288">
        <f>LA_San!J54+LA_Cons!J54</f>
        <v>1878930</v>
      </c>
      <c r="K54" s="288">
        <f>LA_San!K54+LA_Cons!K54</f>
        <v>79364</v>
      </c>
      <c r="L54" s="288">
        <f>LA_San!L54+LA_Cons!L54</f>
        <v>82188</v>
      </c>
      <c r="M54" s="288">
        <f>LA_San!M54+LA_Cons!M54</f>
        <v>1822076</v>
      </c>
      <c r="N54" s="288">
        <f>LA_San!N54+LA_Cons!N54</f>
        <v>6959</v>
      </c>
      <c r="O54" s="288">
        <f>LA_San!O54+LA_Cons!O54</f>
        <v>397756</v>
      </c>
      <c r="P54" s="288">
        <f>LA_San!P54+LA_Cons!P54</f>
        <v>70706</v>
      </c>
      <c r="Q54" s="288">
        <f>LA_San!Q54+LA_Cons!Q54</f>
        <v>21662</v>
      </c>
      <c r="R54" s="288">
        <f>LA_San!R54+LA_Cons!R54</f>
        <v>5441</v>
      </c>
      <c r="S54" s="288">
        <f>LA_San!S54+LA_Cons!S54</f>
        <v>70214</v>
      </c>
      <c r="T54" s="288">
        <f>LA_San!T54+LA_Cons!T54</f>
        <v>0</v>
      </c>
      <c r="U54" s="217">
        <f t="shared" si="9"/>
        <v>4503375</v>
      </c>
    </row>
    <row r="55" spans="1:21" ht="14.25">
      <c r="A55" s="150" t="str">
        <f t="shared" si="2"/>
        <v>716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49753492</v>
      </c>
      <c r="I55" s="293">
        <f t="shared" si="13"/>
        <v>0</v>
      </c>
      <c r="J55" s="293">
        <f t="shared" si="13"/>
        <v>6143</v>
      </c>
      <c r="K55" s="293">
        <f t="shared" si="13"/>
        <v>17575</v>
      </c>
      <c r="L55" s="293">
        <f t="shared" si="13"/>
        <v>0</v>
      </c>
      <c r="M55" s="293">
        <f t="shared" si="13"/>
        <v>484619</v>
      </c>
      <c r="N55" s="293">
        <f t="shared" si="13"/>
        <v>1851</v>
      </c>
      <c r="O55" s="293">
        <f t="shared" si="13"/>
        <v>267699</v>
      </c>
      <c r="P55" s="293">
        <f t="shared" si="13"/>
        <v>0</v>
      </c>
      <c r="Q55" s="293">
        <f t="shared" si="13"/>
        <v>1483</v>
      </c>
      <c r="R55" s="293">
        <f t="shared" si="13"/>
        <v>1447</v>
      </c>
      <c r="S55" s="293">
        <f t="shared" si="13"/>
        <v>18675</v>
      </c>
      <c r="T55" s="293">
        <f t="shared" si="13"/>
        <v>0</v>
      </c>
      <c r="U55" s="179">
        <f t="shared" si="9"/>
        <v>50552984</v>
      </c>
    </row>
    <row r="56" spans="1:21" ht="13.5">
      <c r="A56" s="150" t="str">
        <f t="shared" si="2"/>
        <v>716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716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310272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23022</v>
      </c>
      <c r="N57" s="259">
        <f t="shared" si="14"/>
        <v>88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69</v>
      </c>
      <c r="S57" s="259">
        <f t="shared" si="14"/>
        <v>887</v>
      </c>
      <c r="T57" s="259">
        <f t="shared" si="14"/>
        <v>0</v>
      </c>
      <c r="U57" s="226">
        <f t="shared" si="9"/>
        <v>334338</v>
      </c>
    </row>
    <row r="58" spans="1:21" ht="24">
      <c r="A58" s="150" t="str">
        <f t="shared" si="2"/>
        <v>716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310272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23022</v>
      </c>
      <c r="N58" s="229">
        <f>LA_San!N58+LA_Cons!N58</f>
        <v>88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69</v>
      </c>
      <c r="S58" s="229">
        <f>LA_San!S58+LA_Cons!S58</f>
        <v>887</v>
      </c>
      <c r="T58" s="229">
        <f>LA_San!T58+LA_Cons!T58</f>
        <v>0</v>
      </c>
      <c r="U58" s="226">
        <f t="shared" si="9"/>
        <v>334338</v>
      </c>
    </row>
    <row r="59" spans="1:21" ht="24">
      <c r="A59" s="150" t="str">
        <f t="shared" si="2"/>
        <v>716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716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49443220</v>
      </c>
      <c r="I60" s="302">
        <f>LA_San!I60+LA_Cons!I60</f>
        <v>0</v>
      </c>
      <c r="J60" s="302">
        <f>LA_San!J60+LA_Cons!J60</f>
        <v>6143</v>
      </c>
      <c r="K60" s="302">
        <f>LA_San!K60+LA_Cons!K60</f>
        <v>17575</v>
      </c>
      <c r="L60" s="302">
        <f>LA_San!L60+LA_Cons!L60</f>
        <v>0</v>
      </c>
      <c r="M60" s="302">
        <f>LA_San!M60+LA_Cons!M60</f>
        <v>461597</v>
      </c>
      <c r="N60" s="302">
        <f>LA_San!N60+LA_Cons!N60</f>
        <v>1763</v>
      </c>
      <c r="O60" s="302">
        <f>LA_San!O60+LA_Cons!O60</f>
        <v>267699</v>
      </c>
      <c r="P60" s="302">
        <f>LA_San!P60+LA_Cons!P60</f>
        <v>0</v>
      </c>
      <c r="Q60" s="302">
        <f>LA_San!Q60+LA_Cons!Q60</f>
        <v>1483</v>
      </c>
      <c r="R60" s="302">
        <f>LA_San!R60+LA_Cons!R60</f>
        <v>1378</v>
      </c>
      <c r="S60" s="302">
        <f>LA_San!S60+LA_Cons!S60</f>
        <v>17788</v>
      </c>
      <c r="T60" s="302">
        <f>LA_San!T60+LA_Cons!T60</f>
        <v>0</v>
      </c>
      <c r="U60" s="303">
        <f t="shared" si="9"/>
        <v>50218646</v>
      </c>
    </row>
    <row r="61" spans="1:21" ht="14.25">
      <c r="A61" s="150" t="str">
        <f t="shared" si="2"/>
        <v>716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12469111</v>
      </c>
      <c r="I61" s="220">
        <f aca="true" t="shared" si="15" ref="I61:T61">I62+I66</f>
        <v>3773</v>
      </c>
      <c r="J61" s="220">
        <f t="shared" si="15"/>
        <v>7065280</v>
      </c>
      <c r="K61" s="220">
        <f t="shared" si="15"/>
        <v>4568962</v>
      </c>
      <c r="L61" s="220">
        <f t="shared" si="15"/>
        <v>38533</v>
      </c>
      <c r="M61" s="220">
        <f t="shared" si="15"/>
        <v>350660</v>
      </c>
      <c r="N61" s="220">
        <f t="shared" si="15"/>
        <v>1339</v>
      </c>
      <c r="O61" s="220">
        <f t="shared" si="15"/>
        <v>101862</v>
      </c>
      <c r="P61" s="220">
        <f t="shared" si="15"/>
        <v>948992</v>
      </c>
      <c r="Q61" s="220">
        <f t="shared" si="15"/>
        <v>2222589</v>
      </c>
      <c r="R61" s="220">
        <f t="shared" si="15"/>
        <v>1047</v>
      </c>
      <c r="S61" s="220">
        <f t="shared" si="15"/>
        <v>13513</v>
      </c>
      <c r="T61" s="220">
        <f t="shared" si="15"/>
        <v>0</v>
      </c>
      <c r="U61" s="614">
        <f t="shared" si="9"/>
        <v>27785661</v>
      </c>
    </row>
    <row r="62" spans="1:21" ht="13.5">
      <c r="A62" s="150" t="str">
        <f t="shared" si="2"/>
        <v>716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6514771</v>
      </c>
      <c r="I62" s="259">
        <f aca="true" t="shared" si="16" ref="I62:T62">SUM(I63:I65)</f>
        <v>3773</v>
      </c>
      <c r="J62" s="259">
        <f t="shared" si="16"/>
        <v>6818494</v>
      </c>
      <c r="K62" s="259">
        <f t="shared" si="16"/>
        <v>261819</v>
      </c>
      <c r="L62" s="259">
        <f t="shared" si="16"/>
        <v>38533</v>
      </c>
      <c r="M62" s="259">
        <f t="shared" si="16"/>
        <v>350660</v>
      </c>
      <c r="N62" s="259">
        <f t="shared" si="16"/>
        <v>1339</v>
      </c>
      <c r="O62" s="259">
        <f t="shared" si="16"/>
        <v>101862</v>
      </c>
      <c r="P62" s="259">
        <f t="shared" si="16"/>
        <v>948992</v>
      </c>
      <c r="Q62" s="259">
        <f t="shared" si="16"/>
        <v>1663962</v>
      </c>
      <c r="R62" s="259">
        <f t="shared" si="16"/>
        <v>1047</v>
      </c>
      <c r="S62" s="259">
        <f t="shared" si="16"/>
        <v>13513</v>
      </c>
      <c r="T62" s="259">
        <f t="shared" si="16"/>
        <v>0</v>
      </c>
      <c r="U62" s="617">
        <f t="shared" si="9"/>
        <v>16718765</v>
      </c>
    </row>
    <row r="63" spans="1:21" ht="24">
      <c r="A63" s="150" t="str">
        <f t="shared" si="2"/>
        <v>716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4256253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30132</v>
      </c>
      <c r="M63" s="618">
        <f>LA_San!M63+LA_Cons!M63</f>
        <v>153516</v>
      </c>
      <c r="N63" s="618">
        <f>LA_San!N63+LA_Cons!N63</f>
        <v>586</v>
      </c>
      <c r="O63" s="618">
        <f>LA_San!O63+LA_Cons!O63</f>
        <v>82180</v>
      </c>
      <c r="P63" s="618">
        <f>LA_San!P63+LA_Cons!P63</f>
        <v>225382</v>
      </c>
      <c r="Q63" s="618">
        <f>LA_San!Q63+LA_Cons!Q63</f>
        <v>9735</v>
      </c>
      <c r="R63" s="618">
        <f>LA_San!R63+LA_Cons!R63</f>
        <v>458</v>
      </c>
      <c r="S63" s="618">
        <f>LA_San!S63+LA_Cons!S63</f>
        <v>5916</v>
      </c>
      <c r="T63" s="618">
        <f>LA_San!T63+LA_Cons!T63</f>
        <v>0</v>
      </c>
      <c r="U63" s="617">
        <f t="shared" si="9"/>
        <v>4764158</v>
      </c>
    </row>
    <row r="64" spans="1:21" ht="24.75" customHeight="1">
      <c r="A64" s="150" t="str">
        <f t="shared" si="2"/>
        <v>716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110249</v>
      </c>
      <c r="I64" s="618">
        <f>LA_San!I64+LA_Cons!I64</f>
        <v>0</v>
      </c>
      <c r="J64" s="618">
        <f>LA_San!J64+LA_Cons!J64</f>
        <v>0</v>
      </c>
      <c r="K64" s="618">
        <f>LA_San!K64+LA_Cons!K64</f>
        <v>0</v>
      </c>
      <c r="L64" s="618">
        <f>LA_San!L64+LA_Cons!L64</f>
        <v>0</v>
      </c>
      <c r="M64" s="618">
        <f>LA_San!M64+LA_Cons!M64</f>
        <v>126623</v>
      </c>
      <c r="N64" s="618">
        <f>LA_San!N64+LA_Cons!N64</f>
        <v>484</v>
      </c>
      <c r="O64" s="618">
        <f>LA_San!O64+LA_Cons!O64</f>
        <v>0</v>
      </c>
      <c r="P64" s="618">
        <f>LA_San!P64+LA_Cons!P64</f>
        <v>15560</v>
      </c>
      <c r="Q64" s="618">
        <f>LA_San!Q64+LA_Cons!Q64</f>
        <v>0</v>
      </c>
      <c r="R64" s="618">
        <f>LA_San!R64+LA_Cons!R64</f>
        <v>378</v>
      </c>
      <c r="S64" s="618">
        <f>LA_San!S64+LA_Cons!S64</f>
        <v>4879</v>
      </c>
      <c r="T64" s="618">
        <f>LA_San!T64+LA_Cons!T64</f>
        <v>0</v>
      </c>
      <c r="U64" s="617">
        <f t="shared" si="9"/>
        <v>258173</v>
      </c>
    </row>
    <row r="65" spans="1:21" ht="13.5">
      <c r="A65" s="150" t="str">
        <f t="shared" si="2"/>
        <v>716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2148269</v>
      </c>
      <c r="I65" s="618">
        <f>LA_San!I65+LA_Cons!I65</f>
        <v>3773</v>
      </c>
      <c r="J65" s="618">
        <f>LA_San!J65+LA_Cons!J65</f>
        <v>6818494</v>
      </c>
      <c r="K65" s="618">
        <f>LA_San!K65+LA_Cons!K65</f>
        <v>261819</v>
      </c>
      <c r="L65" s="618">
        <f>LA_San!L65+LA_Cons!L65</f>
        <v>8401</v>
      </c>
      <c r="M65" s="618">
        <f>LA_San!M65+LA_Cons!M65</f>
        <v>70521</v>
      </c>
      <c r="N65" s="618">
        <f>LA_San!N65+LA_Cons!N65</f>
        <v>269</v>
      </c>
      <c r="O65" s="618">
        <f>LA_San!O65+LA_Cons!O65</f>
        <v>19682</v>
      </c>
      <c r="P65" s="618">
        <f>LA_San!P65+LA_Cons!P65</f>
        <v>708050</v>
      </c>
      <c r="Q65" s="618">
        <f>LA_San!Q65+LA_Cons!Q65</f>
        <v>1654227</v>
      </c>
      <c r="R65" s="618">
        <f>LA_San!R65+LA_Cons!R65</f>
        <v>211</v>
      </c>
      <c r="S65" s="618">
        <f>LA_San!S65+LA_Cons!S65</f>
        <v>2718</v>
      </c>
      <c r="T65" s="618">
        <f>LA_San!T65+LA_Cons!T65</f>
        <v>0</v>
      </c>
      <c r="U65" s="617">
        <f t="shared" si="9"/>
        <v>11696434</v>
      </c>
    </row>
    <row r="66" spans="1:21" ht="14.25" thickBot="1">
      <c r="A66" s="150" t="str">
        <f t="shared" si="2"/>
        <v>716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5954340</v>
      </c>
      <c r="I66" s="620">
        <f>LA_San!I66+LA_Cons!I66</f>
        <v>0</v>
      </c>
      <c r="J66" s="620">
        <f>LA_San!J66+LA_Cons!J66</f>
        <v>246786</v>
      </c>
      <c r="K66" s="620">
        <f>LA_San!K66+LA_Cons!K66</f>
        <v>4307143</v>
      </c>
      <c r="L66" s="620">
        <f>LA_San!L66+LA_Cons!L66</f>
        <v>0</v>
      </c>
      <c r="M66" s="620">
        <f>LA_San!M66+LA_Cons!M66</f>
        <v>0</v>
      </c>
      <c r="N66" s="620">
        <f>LA_San!N66+LA_Cons!N66</f>
        <v>0</v>
      </c>
      <c r="O66" s="620">
        <f>LA_San!O66+LA_Cons!O66</f>
        <v>0</v>
      </c>
      <c r="P66" s="620">
        <f>LA_San!P66+LA_Cons!P66</f>
        <v>0</v>
      </c>
      <c r="Q66" s="620">
        <f>LA_San!Q66+LA_Cons!Q66</f>
        <v>558627</v>
      </c>
      <c r="R66" s="620">
        <f>LA_San!R66+LA_Cons!R66</f>
        <v>0</v>
      </c>
      <c r="S66" s="620">
        <f>LA_San!S66+LA_Cons!S66</f>
        <v>0</v>
      </c>
      <c r="T66" s="620">
        <f>LA_San!T66+LA_Cons!T66</f>
        <v>0</v>
      </c>
      <c r="U66" s="619">
        <f t="shared" si="9"/>
        <v>11066896</v>
      </c>
    </row>
    <row r="67" spans="1:21" ht="14.25">
      <c r="A67" s="150" t="str">
        <f t="shared" si="2"/>
        <v>716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34415444</v>
      </c>
      <c r="I67" s="312">
        <f t="shared" si="17"/>
        <v>198589</v>
      </c>
      <c r="J67" s="312">
        <f t="shared" si="17"/>
        <v>1464427</v>
      </c>
      <c r="K67" s="312">
        <f t="shared" si="17"/>
        <v>8310250</v>
      </c>
      <c r="L67" s="312">
        <f t="shared" si="17"/>
        <v>5974925</v>
      </c>
      <c r="M67" s="312">
        <f t="shared" si="17"/>
        <v>22365688</v>
      </c>
      <c r="N67" s="312">
        <f t="shared" si="17"/>
        <v>79695</v>
      </c>
      <c r="O67" s="312">
        <f t="shared" si="17"/>
        <v>2000612</v>
      </c>
      <c r="P67" s="312">
        <f t="shared" si="17"/>
        <v>3973564</v>
      </c>
      <c r="Q67" s="312">
        <f t="shared" si="17"/>
        <v>3079204</v>
      </c>
      <c r="R67" s="312">
        <f t="shared" si="17"/>
        <v>62306</v>
      </c>
      <c r="S67" s="312">
        <f t="shared" si="17"/>
        <v>810578</v>
      </c>
      <c r="T67" s="312">
        <f t="shared" si="17"/>
        <v>0</v>
      </c>
      <c r="U67" s="244">
        <f aca="true" t="shared" si="18" ref="U67:U97">SUM(H67:T67)</f>
        <v>82735282</v>
      </c>
    </row>
    <row r="68" spans="1:21" ht="27">
      <c r="A68" s="150" t="str">
        <f t="shared" si="2"/>
        <v>716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34298865</v>
      </c>
      <c r="I68" s="259">
        <f t="shared" si="19"/>
        <v>188252</v>
      </c>
      <c r="J68" s="259">
        <f t="shared" si="19"/>
        <v>698123</v>
      </c>
      <c r="K68" s="259">
        <f t="shared" si="19"/>
        <v>8244648</v>
      </c>
      <c r="L68" s="259">
        <f t="shared" si="19"/>
        <v>4627974</v>
      </c>
      <c r="M68" s="259">
        <f t="shared" si="19"/>
        <v>20957322</v>
      </c>
      <c r="N68" s="259">
        <f t="shared" si="19"/>
        <v>74698</v>
      </c>
      <c r="O68" s="259">
        <f t="shared" si="19"/>
        <v>1890933</v>
      </c>
      <c r="P68" s="259">
        <f t="shared" si="19"/>
        <v>3521686</v>
      </c>
      <c r="Q68" s="259">
        <f t="shared" si="19"/>
        <v>3041188</v>
      </c>
      <c r="R68" s="259">
        <f t="shared" si="19"/>
        <v>58399</v>
      </c>
      <c r="S68" s="259">
        <f t="shared" si="19"/>
        <v>757335</v>
      </c>
      <c r="T68" s="259">
        <f t="shared" si="19"/>
        <v>0</v>
      </c>
      <c r="U68" s="226">
        <f t="shared" si="18"/>
        <v>78359423</v>
      </c>
    </row>
    <row r="69" spans="1:21" ht="24">
      <c r="A69" s="150" t="str">
        <f t="shared" si="2"/>
        <v>716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3786879</v>
      </c>
      <c r="I69" s="229">
        <f>LA_San!I69+LA_Cons!I69</f>
        <v>13921</v>
      </c>
      <c r="J69" s="229">
        <f>LA_San!J69+LA_Cons!J69</f>
        <v>0</v>
      </c>
      <c r="K69" s="229">
        <f>LA_San!K69+LA_Cons!K69</f>
        <v>280774</v>
      </c>
      <c r="L69" s="229">
        <f>LA_San!L69+LA_Cons!L69</f>
        <v>504027</v>
      </c>
      <c r="M69" s="229">
        <f>LA_San!M69+LA_Cons!M69</f>
        <v>3001155</v>
      </c>
      <c r="N69" s="229">
        <f>LA_San!N69+LA_Cons!N69</f>
        <v>9935</v>
      </c>
      <c r="O69" s="229">
        <f>LA_San!O69+LA_Cons!O69</f>
        <v>244891</v>
      </c>
      <c r="P69" s="229">
        <f>LA_San!P69+LA_Cons!P69</f>
        <v>88517</v>
      </c>
      <c r="Q69" s="229">
        <f>LA_San!Q69+LA_Cons!Q69</f>
        <v>72381</v>
      </c>
      <c r="R69" s="229">
        <f>LA_San!R69+LA_Cons!R69</f>
        <v>7767</v>
      </c>
      <c r="S69" s="229">
        <f>LA_San!S69+LA_Cons!S69</f>
        <v>103702</v>
      </c>
      <c r="T69" s="229">
        <f>LA_San!T69+LA_Cons!T69</f>
        <v>0</v>
      </c>
      <c r="U69" s="226">
        <f t="shared" si="18"/>
        <v>8113949</v>
      </c>
    </row>
    <row r="70" spans="1:21" ht="24">
      <c r="A70" s="150" t="str">
        <f t="shared" si="2"/>
        <v>716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1332017</v>
      </c>
      <c r="I70" s="229">
        <f>LA_San!I70+LA_Cons!I70</f>
        <v>14382</v>
      </c>
      <c r="J70" s="229">
        <f>LA_San!J70+LA_Cons!J70</f>
        <v>0</v>
      </c>
      <c r="K70" s="229">
        <f>LA_San!K70+LA_Cons!K70</f>
        <v>4356435</v>
      </c>
      <c r="L70" s="229">
        <f>LA_San!L70+LA_Cons!L70</f>
        <v>1134244</v>
      </c>
      <c r="M70" s="229">
        <f>LA_San!M70+LA_Cons!M70</f>
        <v>4517566</v>
      </c>
      <c r="N70" s="229">
        <f>LA_San!N70+LA_Cons!N70</f>
        <v>13435</v>
      </c>
      <c r="O70" s="229">
        <f>LA_San!O70+LA_Cons!O70</f>
        <v>294494</v>
      </c>
      <c r="P70" s="229">
        <f>LA_San!P70+LA_Cons!P70</f>
        <v>80979</v>
      </c>
      <c r="Q70" s="229">
        <f>LA_San!Q70+LA_Cons!Q70</f>
        <v>1173654</v>
      </c>
      <c r="R70" s="229">
        <f>LA_San!R70+LA_Cons!R70</f>
        <v>10504</v>
      </c>
      <c r="S70" s="229">
        <f>LA_San!S70+LA_Cons!S70</f>
        <v>135550</v>
      </c>
      <c r="T70" s="229">
        <f>LA_San!T70+LA_Cons!T70</f>
        <v>0</v>
      </c>
      <c r="U70" s="226">
        <f t="shared" si="18"/>
        <v>13063260</v>
      </c>
    </row>
    <row r="71" spans="1:21" ht="24">
      <c r="A71" s="150" t="str">
        <f t="shared" si="2"/>
        <v>716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3801947</v>
      </c>
      <c r="I71" s="229">
        <f>LA_San!I71+LA_Cons!I71</f>
        <v>159949</v>
      </c>
      <c r="J71" s="229">
        <f>LA_San!J71+LA_Cons!J71</f>
        <v>698123</v>
      </c>
      <c r="K71" s="229">
        <f>LA_San!K71+LA_Cons!K71</f>
        <v>3607439</v>
      </c>
      <c r="L71" s="229">
        <f>LA_San!L71+LA_Cons!L71</f>
        <v>2989703</v>
      </c>
      <c r="M71" s="229">
        <f>LA_San!M71+LA_Cons!M71</f>
        <v>13438601</v>
      </c>
      <c r="N71" s="229">
        <f>LA_San!N71+LA_Cons!N71</f>
        <v>51328</v>
      </c>
      <c r="O71" s="229">
        <f>LA_San!O71+LA_Cons!O71</f>
        <v>1351548</v>
      </c>
      <c r="P71" s="229">
        <f>LA_San!P71+LA_Cons!P71</f>
        <v>3352190</v>
      </c>
      <c r="Q71" s="229">
        <f>LA_San!Q71+LA_Cons!Q71</f>
        <v>1795153</v>
      </c>
      <c r="R71" s="229">
        <f>LA_San!R71+LA_Cons!R71</f>
        <v>40128</v>
      </c>
      <c r="S71" s="229">
        <f>LA_San!S71+LA_Cons!S71</f>
        <v>518083</v>
      </c>
      <c r="T71" s="229">
        <f>LA_San!T71+LA_Cons!T71</f>
        <v>0</v>
      </c>
      <c r="U71" s="226">
        <f t="shared" si="18"/>
        <v>31804192</v>
      </c>
    </row>
    <row r="72" spans="1:21" ht="24">
      <c r="A72" s="150" t="str">
        <f t="shared" si="2"/>
        <v>716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25378022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25378022</v>
      </c>
    </row>
    <row r="73" spans="1:21" ht="24">
      <c r="A73" s="150" t="str">
        <f t="shared" si="2"/>
        <v>716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716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116579</v>
      </c>
      <c r="I74" s="259">
        <f t="shared" si="20"/>
        <v>10337</v>
      </c>
      <c r="J74" s="259">
        <f t="shared" si="20"/>
        <v>510341</v>
      </c>
      <c r="K74" s="259">
        <f t="shared" si="20"/>
        <v>65602</v>
      </c>
      <c r="L74" s="259">
        <f t="shared" si="20"/>
        <v>1346951</v>
      </c>
      <c r="M74" s="259">
        <f t="shared" si="20"/>
        <v>1408366</v>
      </c>
      <c r="N74" s="259">
        <f t="shared" si="20"/>
        <v>4997</v>
      </c>
      <c r="O74" s="259">
        <f t="shared" si="20"/>
        <v>109679</v>
      </c>
      <c r="P74" s="259">
        <f t="shared" si="20"/>
        <v>451878</v>
      </c>
      <c r="Q74" s="259">
        <f t="shared" si="20"/>
        <v>38016</v>
      </c>
      <c r="R74" s="259">
        <f t="shared" si="20"/>
        <v>3907</v>
      </c>
      <c r="S74" s="259">
        <f t="shared" si="20"/>
        <v>53243</v>
      </c>
      <c r="T74" s="259">
        <f t="shared" si="20"/>
        <v>0</v>
      </c>
      <c r="U74" s="226">
        <f t="shared" si="18"/>
        <v>4119896</v>
      </c>
    </row>
    <row r="75" spans="1:21" ht="24">
      <c r="A75" s="150" t="str">
        <f t="shared" si="2"/>
        <v>716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100000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100000</v>
      </c>
    </row>
    <row r="76" spans="1:21" ht="24">
      <c r="A76" s="150" t="str">
        <f t="shared" si="2"/>
        <v>716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716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116579</v>
      </c>
      <c r="I77" s="229">
        <f>LA_San!I77+LA_Cons!I77</f>
        <v>10337</v>
      </c>
      <c r="J77" s="229">
        <f>LA_San!J77+LA_Cons!J77</f>
        <v>510341</v>
      </c>
      <c r="K77" s="229">
        <f>LA_San!K77+LA_Cons!K77</f>
        <v>65602</v>
      </c>
      <c r="L77" s="229">
        <f>LA_San!L77+LA_Cons!L77</f>
        <v>1346951</v>
      </c>
      <c r="M77" s="229">
        <f>LA_San!M77+LA_Cons!M77</f>
        <v>1308366</v>
      </c>
      <c r="N77" s="229">
        <f>LA_San!N77+LA_Cons!N77</f>
        <v>4997</v>
      </c>
      <c r="O77" s="229">
        <f>LA_San!O77+LA_Cons!O77</f>
        <v>109679</v>
      </c>
      <c r="P77" s="229">
        <f>LA_San!P77+LA_Cons!P77</f>
        <v>451878</v>
      </c>
      <c r="Q77" s="229">
        <f>LA_San!Q77+LA_Cons!Q77</f>
        <v>38016</v>
      </c>
      <c r="R77" s="229">
        <f>LA_San!R77+LA_Cons!R77</f>
        <v>3907</v>
      </c>
      <c r="S77" s="229">
        <f>LA_San!S77+LA_Cons!S77</f>
        <v>53243</v>
      </c>
      <c r="T77" s="229">
        <f>LA_San!T77+LA_Cons!T77</f>
        <v>0</v>
      </c>
      <c r="U77" s="226">
        <f t="shared" si="18"/>
        <v>4019896</v>
      </c>
    </row>
    <row r="78" spans="1:21" ht="24">
      <c r="A78" s="150" t="str">
        <f t="shared" si="2"/>
        <v>716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716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716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255963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255963</v>
      </c>
    </row>
    <row r="81" spans="1:21" ht="28.5">
      <c r="A81" s="150" t="str">
        <f aca="true" t="shared" si="21" ref="A81:A126">$K$6</f>
        <v>716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45073</v>
      </c>
      <c r="I81" s="219">
        <f aca="true" t="shared" si="23" ref="I81:T81">I82+I85+I86+I87+I88+I89</f>
        <v>30504</v>
      </c>
      <c r="J81" s="219">
        <f t="shared" si="23"/>
        <v>395383</v>
      </c>
      <c r="K81" s="219">
        <f t="shared" si="23"/>
        <v>1050787</v>
      </c>
      <c r="L81" s="219">
        <f t="shared" si="23"/>
        <v>846633</v>
      </c>
      <c r="M81" s="219">
        <f t="shared" si="23"/>
        <v>4267507</v>
      </c>
      <c r="N81" s="219">
        <f t="shared" si="23"/>
        <v>16299</v>
      </c>
      <c r="O81" s="219">
        <f t="shared" si="23"/>
        <v>696559</v>
      </c>
      <c r="P81" s="219">
        <f t="shared" si="23"/>
        <v>349683</v>
      </c>
      <c r="Q81" s="219">
        <f t="shared" si="23"/>
        <v>33757</v>
      </c>
      <c r="R81" s="219">
        <f t="shared" si="23"/>
        <v>12744</v>
      </c>
      <c r="S81" s="219">
        <f t="shared" si="23"/>
        <v>164448</v>
      </c>
      <c r="T81" s="219">
        <f t="shared" si="23"/>
        <v>0</v>
      </c>
      <c r="U81" s="179">
        <f t="shared" si="18"/>
        <v>7909377</v>
      </c>
    </row>
    <row r="82" spans="1:21" ht="27">
      <c r="A82" s="150" t="str">
        <f t="shared" si="21"/>
        <v>716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1638</v>
      </c>
      <c r="I82" s="259">
        <f t="shared" si="24"/>
        <v>1225</v>
      </c>
      <c r="J82" s="259">
        <f t="shared" si="24"/>
        <v>214292</v>
      </c>
      <c r="K82" s="259">
        <f t="shared" si="24"/>
        <v>0</v>
      </c>
      <c r="L82" s="259">
        <f t="shared" si="24"/>
        <v>25503</v>
      </c>
      <c r="M82" s="259">
        <f t="shared" si="24"/>
        <v>614748</v>
      </c>
      <c r="N82" s="259">
        <f t="shared" si="24"/>
        <v>2348</v>
      </c>
      <c r="O82" s="259">
        <f t="shared" si="24"/>
        <v>0</v>
      </c>
      <c r="P82" s="259">
        <f t="shared" si="24"/>
        <v>0</v>
      </c>
      <c r="Q82" s="259">
        <f t="shared" si="24"/>
        <v>0</v>
      </c>
      <c r="R82" s="259">
        <f t="shared" si="24"/>
        <v>1836</v>
      </c>
      <c r="S82" s="259">
        <f t="shared" si="24"/>
        <v>23689</v>
      </c>
      <c r="T82" s="259">
        <f t="shared" si="24"/>
        <v>0</v>
      </c>
      <c r="U82" s="226">
        <f t="shared" si="18"/>
        <v>885279</v>
      </c>
    </row>
    <row r="83" spans="1:21" ht="12.75">
      <c r="A83" s="150" t="str">
        <f t="shared" si="21"/>
        <v>716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1638</v>
      </c>
      <c r="I83" s="229">
        <f>LA_San!I83+LA_Cons!I83</f>
        <v>1225</v>
      </c>
      <c r="J83" s="229">
        <f>LA_San!J83+LA_Cons!J83</f>
        <v>214292</v>
      </c>
      <c r="K83" s="229">
        <f>LA_San!K83+LA_Cons!K83</f>
        <v>0</v>
      </c>
      <c r="L83" s="229">
        <f>LA_San!L83+LA_Cons!L83</f>
        <v>25503</v>
      </c>
      <c r="M83" s="229">
        <f>LA_San!M83+LA_Cons!M83</f>
        <v>614748</v>
      </c>
      <c r="N83" s="229">
        <f>LA_San!N83+LA_Cons!N83</f>
        <v>2348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1836</v>
      </c>
      <c r="S83" s="229">
        <f>LA_San!S83+LA_Cons!S83</f>
        <v>23689</v>
      </c>
      <c r="T83" s="229">
        <f>LA_San!T83+LA_Cons!T83</f>
        <v>0</v>
      </c>
      <c r="U83" s="226">
        <f t="shared" si="18"/>
        <v>885279</v>
      </c>
    </row>
    <row r="84" spans="1:21" ht="12.75">
      <c r="A84" s="150" t="str">
        <f t="shared" si="21"/>
        <v>716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0</v>
      </c>
      <c r="I84" s="229">
        <f>LA_San!I84+LA_Cons!I84</f>
        <v>0</v>
      </c>
      <c r="J84" s="229">
        <f>LA_San!J84+LA_Cons!J84</f>
        <v>0</v>
      </c>
      <c r="K84" s="229">
        <f>LA_San!K84+LA_Cons!K84</f>
        <v>0</v>
      </c>
      <c r="L84" s="229">
        <f>LA_San!L84+LA_Cons!L84</f>
        <v>0</v>
      </c>
      <c r="M84" s="229">
        <f>LA_San!M84+LA_Cons!M84</f>
        <v>0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0</v>
      </c>
    </row>
    <row r="85" spans="1:21" ht="27">
      <c r="A85" s="150" t="str">
        <f t="shared" si="21"/>
        <v>716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7615</v>
      </c>
      <c r="I85" s="229">
        <f>LA_San!I85+LA_Cons!I85</f>
        <v>4286</v>
      </c>
      <c r="J85" s="229">
        <f>LA_San!J85+LA_Cons!J85</f>
        <v>92742</v>
      </c>
      <c r="K85" s="229">
        <f>LA_San!K85+LA_Cons!K85</f>
        <v>0</v>
      </c>
      <c r="L85" s="229">
        <f>LA_San!L85+LA_Cons!L85</f>
        <v>212806</v>
      </c>
      <c r="M85" s="229">
        <f>LA_San!M85+LA_Cons!M85</f>
        <v>845156</v>
      </c>
      <c r="N85" s="229">
        <f>LA_San!N85+LA_Cons!N85</f>
        <v>3228</v>
      </c>
      <c r="O85" s="229">
        <f>LA_San!O85+LA_Cons!O85</f>
        <v>236405</v>
      </c>
      <c r="P85" s="229">
        <f>LA_San!P85+LA_Cons!P85</f>
        <v>90264</v>
      </c>
      <c r="Q85" s="229">
        <f>LA_San!Q85+LA_Cons!Q85</f>
        <v>27314</v>
      </c>
      <c r="R85" s="229">
        <f>LA_San!R85+LA_Cons!R85</f>
        <v>2524</v>
      </c>
      <c r="S85" s="229">
        <f>LA_San!S85+LA_Cons!S85</f>
        <v>32568</v>
      </c>
      <c r="T85" s="229">
        <f>LA_San!T85+LA_Cons!T85</f>
        <v>0</v>
      </c>
      <c r="U85" s="226">
        <f t="shared" si="18"/>
        <v>1554908</v>
      </c>
    </row>
    <row r="86" spans="1:21" ht="40.5">
      <c r="A86" s="150" t="str">
        <f t="shared" si="21"/>
        <v>716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1370</v>
      </c>
      <c r="I86" s="229">
        <f>LA_San!I86+LA_Cons!I86</f>
        <v>13919</v>
      </c>
      <c r="J86" s="229">
        <f>LA_San!J86+LA_Cons!J86</f>
        <v>0</v>
      </c>
      <c r="K86" s="229">
        <f>LA_San!K86+LA_Cons!K86</f>
        <v>651779</v>
      </c>
      <c r="L86" s="229">
        <f>LA_San!L86+LA_Cons!L86</f>
        <v>207984</v>
      </c>
      <c r="M86" s="229">
        <f>LA_San!M86+LA_Cons!M86</f>
        <v>1498654</v>
      </c>
      <c r="N86" s="229">
        <f>LA_San!N86+LA_Cons!N86</f>
        <v>5724</v>
      </c>
      <c r="O86" s="229">
        <f>LA_San!O86+LA_Cons!O86</f>
        <v>8521</v>
      </c>
      <c r="P86" s="229">
        <f>LA_San!P86+LA_Cons!P86</f>
        <v>138592</v>
      </c>
      <c r="Q86" s="229">
        <f>LA_San!Q86+LA_Cons!Q86</f>
        <v>3430</v>
      </c>
      <c r="R86" s="229">
        <f>LA_San!R86+LA_Cons!R86</f>
        <v>4475</v>
      </c>
      <c r="S86" s="229">
        <f>LA_San!S86+LA_Cons!S86</f>
        <v>57751</v>
      </c>
      <c r="T86" s="229">
        <f>LA_San!T86+LA_Cons!T86</f>
        <v>0</v>
      </c>
      <c r="U86" s="226">
        <f t="shared" si="18"/>
        <v>2592199</v>
      </c>
    </row>
    <row r="87" spans="1:21" ht="27">
      <c r="A87" s="150" t="str">
        <f t="shared" si="21"/>
        <v>716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15531</v>
      </c>
      <c r="I87" s="229">
        <f>LA_San!I87+LA_Cons!I87</f>
        <v>8819</v>
      </c>
      <c r="J87" s="229">
        <f>LA_San!J87+LA_Cons!J87</f>
        <v>0</v>
      </c>
      <c r="K87" s="229">
        <f>LA_San!K87+LA_Cons!K87</f>
        <v>244624</v>
      </c>
      <c r="L87" s="229">
        <f>LA_San!L87+LA_Cons!L87</f>
        <v>308200</v>
      </c>
      <c r="M87" s="229">
        <f>LA_San!M87+LA_Cons!M87</f>
        <v>8705</v>
      </c>
      <c r="N87" s="229">
        <f>LA_San!N87+LA_Cons!N87</f>
        <v>33</v>
      </c>
      <c r="O87" s="229">
        <f>LA_San!O87+LA_Cons!O87</f>
        <v>242847</v>
      </c>
      <c r="P87" s="229">
        <f>LA_San!P87+LA_Cons!P87</f>
        <v>59682</v>
      </c>
      <c r="Q87" s="229">
        <f>LA_San!Q87+LA_Cons!Q87</f>
        <v>2867</v>
      </c>
      <c r="R87" s="229">
        <f>LA_San!R87+LA_Cons!R87</f>
        <v>26</v>
      </c>
      <c r="S87" s="229">
        <f>LA_San!S87+LA_Cons!S87</f>
        <v>335</v>
      </c>
      <c r="T87" s="229">
        <f>LA_San!T87+LA_Cons!T87</f>
        <v>0</v>
      </c>
      <c r="U87" s="226">
        <f t="shared" si="18"/>
        <v>891669</v>
      </c>
    </row>
    <row r="88" spans="1:21" ht="27">
      <c r="A88" s="150" t="str">
        <f t="shared" si="21"/>
        <v>716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716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18919</v>
      </c>
      <c r="I89" s="229">
        <f>LA_San!I89+LA_Cons!I89</f>
        <v>2255</v>
      </c>
      <c r="J89" s="229">
        <f>LA_San!J89+LA_Cons!J89</f>
        <v>88349</v>
      </c>
      <c r="K89" s="229">
        <f>LA_San!K89+LA_Cons!K89</f>
        <v>154384</v>
      </c>
      <c r="L89" s="229">
        <f>LA_San!L89+LA_Cons!L89</f>
        <v>92140</v>
      </c>
      <c r="M89" s="229">
        <f>LA_San!M89+LA_Cons!M89</f>
        <v>1300244</v>
      </c>
      <c r="N89" s="229">
        <f>LA_San!N89+LA_Cons!N89</f>
        <v>4966</v>
      </c>
      <c r="O89" s="229">
        <f>LA_San!O89+LA_Cons!O89</f>
        <v>208786</v>
      </c>
      <c r="P89" s="229">
        <f>LA_San!P89+LA_Cons!P89</f>
        <v>61145</v>
      </c>
      <c r="Q89" s="229">
        <f>LA_San!Q89+LA_Cons!Q89</f>
        <v>146</v>
      </c>
      <c r="R89" s="229">
        <f>LA_San!R89+LA_Cons!R89</f>
        <v>3883</v>
      </c>
      <c r="S89" s="229">
        <f>LA_San!S89+LA_Cons!S89</f>
        <v>50105</v>
      </c>
      <c r="T89" s="229">
        <f>LA_San!T89+LA_Cons!T89</f>
        <v>0</v>
      </c>
      <c r="U89" s="226">
        <f t="shared" si="18"/>
        <v>1985322</v>
      </c>
    </row>
    <row r="90" spans="1:21" ht="14.25">
      <c r="A90" s="150" t="str">
        <f t="shared" si="21"/>
        <v>716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148</v>
      </c>
      <c r="I90" s="220">
        <f t="shared" si="25"/>
        <v>19248</v>
      </c>
      <c r="J90" s="220">
        <f t="shared" si="25"/>
        <v>0</v>
      </c>
      <c r="K90" s="220">
        <f t="shared" si="25"/>
        <v>0</v>
      </c>
      <c r="L90" s="220">
        <f t="shared" si="25"/>
        <v>1966996</v>
      </c>
      <c r="M90" s="220">
        <f t="shared" si="25"/>
        <v>251024</v>
      </c>
      <c r="N90" s="220">
        <f t="shared" si="25"/>
        <v>959</v>
      </c>
      <c r="O90" s="220">
        <f t="shared" si="25"/>
        <v>0</v>
      </c>
      <c r="P90" s="220">
        <f t="shared" si="25"/>
        <v>0</v>
      </c>
      <c r="Q90" s="220">
        <f t="shared" si="25"/>
        <v>9</v>
      </c>
      <c r="R90" s="220">
        <f t="shared" si="25"/>
        <v>750</v>
      </c>
      <c r="S90" s="220">
        <f t="shared" si="25"/>
        <v>9673</v>
      </c>
      <c r="T90" s="220">
        <f t="shared" si="25"/>
        <v>0</v>
      </c>
      <c r="U90" s="179">
        <f t="shared" si="18"/>
        <v>2248807</v>
      </c>
    </row>
    <row r="91" spans="1:21" ht="27">
      <c r="A91" s="150" t="str">
        <f t="shared" si="21"/>
        <v>716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148</v>
      </c>
      <c r="I91" s="229">
        <f>LA_San!I91+LA_Cons!I91</f>
        <v>16823</v>
      </c>
      <c r="J91" s="229">
        <f>LA_San!J91+LA_Cons!J91</f>
        <v>0</v>
      </c>
      <c r="K91" s="229">
        <f>LA_San!K91+LA_Cons!K91</f>
        <v>0</v>
      </c>
      <c r="L91" s="229">
        <f>LA_San!L91+LA_Cons!L91</f>
        <v>1940893</v>
      </c>
      <c r="M91" s="229">
        <f>LA_San!M91+LA_Cons!M91</f>
        <v>251024</v>
      </c>
      <c r="N91" s="229">
        <f>LA_San!N91+LA_Cons!N91</f>
        <v>959</v>
      </c>
      <c r="O91" s="229">
        <f>LA_San!O91+LA_Cons!O91</f>
        <v>0</v>
      </c>
      <c r="P91" s="229">
        <f>LA_San!P91+LA_Cons!P91</f>
        <v>0</v>
      </c>
      <c r="Q91" s="229">
        <f>LA_San!Q91+LA_Cons!Q91</f>
        <v>9</v>
      </c>
      <c r="R91" s="229">
        <f>LA_San!R91+LA_Cons!R91</f>
        <v>750</v>
      </c>
      <c r="S91" s="229">
        <f>LA_San!S91+LA_Cons!S91</f>
        <v>9673</v>
      </c>
      <c r="T91" s="229">
        <f>LA_San!T91+LA_Cons!T91</f>
        <v>0</v>
      </c>
      <c r="U91" s="226">
        <f t="shared" si="18"/>
        <v>2220279</v>
      </c>
    </row>
    <row r="92" spans="1:21" ht="27">
      <c r="A92" s="150" t="str">
        <f t="shared" si="21"/>
        <v>716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716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716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716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0</v>
      </c>
      <c r="I95" s="302">
        <f>LA_San!I95+LA_Cons!I95</f>
        <v>2425</v>
      </c>
      <c r="J95" s="302">
        <f>LA_San!J95+LA_Cons!J95</f>
        <v>0</v>
      </c>
      <c r="K95" s="302">
        <f>LA_San!K95+LA_Cons!K95</f>
        <v>0</v>
      </c>
      <c r="L95" s="302">
        <f>LA_San!L95+LA_Cons!L95</f>
        <v>26103</v>
      </c>
      <c r="M95" s="302">
        <f>LA_San!M95+LA_Cons!M95</f>
        <v>0</v>
      </c>
      <c r="N95" s="302">
        <f>LA_San!N95+LA_Cons!N95</f>
        <v>0</v>
      </c>
      <c r="O95" s="302">
        <f>LA_San!O95+LA_Cons!O95</f>
        <v>0</v>
      </c>
      <c r="P95" s="302">
        <f>LA_San!P95+LA_Cons!P95</f>
        <v>0</v>
      </c>
      <c r="Q95" s="302">
        <f>LA_San!Q95+LA_Cons!Q95</f>
        <v>0</v>
      </c>
      <c r="R95" s="302">
        <f>LA_San!R95+LA_Cons!R95</f>
        <v>0</v>
      </c>
      <c r="S95" s="302">
        <f>LA_San!S95+LA_Cons!S95</f>
        <v>0</v>
      </c>
      <c r="T95" s="302">
        <f>LA_San!T95+LA_Cons!T95</f>
        <v>0</v>
      </c>
      <c r="U95" s="303">
        <f t="shared" si="18"/>
        <v>28528</v>
      </c>
    </row>
    <row r="96" spans="1:21" ht="14.25">
      <c r="A96" s="150" t="str">
        <f t="shared" si="21"/>
        <v>716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16635</v>
      </c>
      <c r="I96" s="220">
        <f t="shared" si="26"/>
        <v>37313</v>
      </c>
      <c r="J96" s="220">
        <f t="shared" si="26"/>
        <v>0</v>
      </c>
      <c r="K96" s="220">
        <f t="shared" si="26"/>
        <v>98</v>
      </c>
      <c r="L96" s="220">
        <f t="shared" si="26"/>
        <v>1309606</v>
      </c>
      <c r="M96" s="220">
        <f t="shared" si="26"/>
        <v>1275038</v>
      </c>
      <c r="N96" s="220">
        <f t="shared" si="26"/>
        <v>4870</v>
      </c>
      <c r="O96" s="220">
        <f t="shared" si="26"/>
        <v>215378</v>
      </c>
      <c r="P96" s="220">
        <f t="shared" si="26"/>
        <v>0</v>
      </c>
      <c r="Q96" s="220">
        <f t="shared" si="26"/>
        <v>2064</v>
      </c>
      <c r="R96" s="220">
        <f t="shared" si="26"/>
        <v>3807</v>
      </c>
      <c r="S96" s="220">
        <f t="shared" si="26"/>
        <v>49134</v>
      </c>
      <c r="T96" s="220">
        <f t="shared" si="26"/>
        <v>0</v>
      </c>
      <c r="U96" s="179">
        <f t="shared" si="18"/>
        <v>2913943</v>
      </c>
    </row>
    <row r="97" spans="1:21" ht="27">
      <c r="A97" s="150" t="str">
        <f t="shared" si="21"/>
        <v>716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14462</v>
      </c>
      <c r="I97" s="229">
        <f>LA_San!I97+LA_Cons!I97</f>
        <v>26993</v>
      </c>
      <c r="J97" s="229">
        <f>LA_San!J97+LA_Cons!J97</f>
        <v>0</v>
      </c>
      <c r="K97" s="229">
        <f>LA_San!K97+LA_Cons!K97</f>
        <v>98</v>
      </c>
      <c r="L97" s="229">
        <f>LA_San!L97+LA_Cons!L97</f>
        <v>610624</v>
      </c>
      <c r="M97" s="229">
        <f>LA_San!M97+LA_Cons!M97</f>
        <v>1275038</v>
      </c>
      <c r="N97" s="229">
        <f>LA_San!N97+LA_Cons!N97</f>
        <v>4870</v>
      </c>
      <c r="O97" s="229">
        <f>LA_San!O97+LA_Cons!O97</f>
        <v>215378</v>
      </c>
      <c r="P97" s="229">
        <f>LA_San!P97+LA_Cons!P97</f>
        <v>0</v>
      </c>
      <c r="Q97" s="229">
        <f>LA_San!Q97+LA_Cons!Q97</f>
        <v>2064</v>
      </c>
      <c r="R97" s="229">
        <f>LA_San!R97+LA_Cons!R97</f>
        <v>3807</v>
      </c>
      <c r="S97" s="229">
        <f>LA_San!S97+LA_Cons!S97</f>
        <v>49134</v>
      </c>
      <c r="T97" s="229">
        <f>LA_San!T97+LA_Cons!T97</f>
        <v>0</v>
      </c>
      <c r="U97" s="226">
        <f t="shared" si="18"/>
        <v>2202468</v>
      </c>
    </row>
    <row r="98" spans="1:21" ht="27">
      <c r="A98" s="150" t="str">
        <f t="shared" si="21"/>
        <v>716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716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716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716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0</v>
      </c>
      <c r="I101" s="229">
        <f>LA_San!I101+LA_Cons!I101</f>
        <v>0</v>
      </c>
      <c r="J101" s="229">
        <f>LA_San!J101+LA_Cons!J101</f>
        <v>0</v>
      </c>
      <c r="K101" s="229">
        <f>LA_San!K101+LA_Cons!K101</f>
        <v>0</v>
      </c>
      <c r="L101" s="229">
        <f>LA_San!L101+LA_Cons!L101</f>
        <v>0</v>
      </c>
      <c r="M101" s="229">
        <f>LA_San!M101+LA_Cons!M101</f>
        <v>0</v>
      </c>
      <c r="N101" s="229">
        <f>LA_San!N101+LA_Cons!N101</f>
        <v>0</v>
      </c>
      <c r="O101" s="229">
        <f>LA_San!O101+LA_Cons!O101</f>
        <v>0</v>
      </c>
      <c r="P101" s="229">
        <f>LA_San!P101+LA_Cons!P101</f>
        <v>0</v>
      </c>
      <c r="Q101" s="229">
        <f>LA_San!Q101+LA_Cons!Q101</f>
        <v>0</v>
      </c>
      <c r="R101" s="229">
        <f>LA_San!R101+LA_Cons!R101</f>
        <v>0</v>
      </c>
      <c r="S101" s="229">
        <f>LA_San!S101+LA_Cons!S101</f>
        <v>0</v>
      </c>
      <c r="T101" s="229">
        <f>LA_San!T101+LA_Cons!T101</f>
        <v>0</v>
      </c>
      <c r="U101" s="226">
        <f t="shared" si="27"/>
        <v>0</v>
      </c>
    </row>
    <row r="102" spans="1:21" ht="27.75" thickBot="1">
      <c r="A102" s="150" t="str">
        <f t="shared" si="21"/>
        <v>716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2173</v>
      </c>
      <c r="I102" s="273">
        <f>LA_San!I102+LA_Cons!I102</f>
        <v>10320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698982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711475</v>
      </c>
    </row>
    <row r="103" spans="1:21" ht="15" thickBot="1">
      <c r="A103" s="150" t="str">
        <f t="shared" si="21"/>
        <v>716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716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22525</v>
      </c>
      <c r="I104" s="288">
        <f>LA_San!I104+LA_Cons!I104</f>
        <v>3494</v>
      </c>
      <c r="J104" s="288">
        <f>LA_San!J104+LA_Cons!J104</f>
        <v>40676</v>
      </c>
      <c r="K104" s="288">
        <f>LA_San!K104+LA_Cons!K104</f>
        <v>1090709</v>
      </c>
      <c r="L104" s="288">
        <f>LA_San!L104+LA_Cons!L104</f>
        <v>9748</v>
      </c>
      <c r="M104" s="288">
        <f>LA_San!M104+LA_Cons!M104</f>
        <v>730605</v>
      </c>
      <c r="N104" s="288">
        <f>LA_San!N104+LA_Cons!N104</f>
        <v>2791</v>
      </c>
      <c r="O104" s="288">
        <f>LA_San!O104+LA_Cons!O104</f>
        <v>155514</v>
      </c>
      <c r="P104" s="288">
        <f>LA_San!P104+LA_Cons!P104</f>
        <v>0</v>
      </c>
      <c r="Q104" s="288">
        <f>LA_San!Q104+LA_Cons!Q104</f>
        <v>7939</v>
      </c>
      <c r="R104" s="288">
        <f>LA_San!R104+LA_Cons!R104</f>
        <v>2182</v>
      </c>
      <c r="S104" s="288">
        <f>LA_San!S104+LA_Cons!S104</f>
        <v>28154</v>
      </c>
      <c r="T104" s="288">
        <f>LA_San!T104+LA_Cons!T104</f>
        <v>0</v>
      </c>
      <c r="U104" s="217">
        <f t="shared" si="27"/>
        <v>2094337</v>
      </c>
    </row>
    <row r="105" spans="1:21" ht="16.5" thickBot="1">
      <c r="A105" s="150" t="str">
        <f t="shared" si="21"/>
        <v>716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96791456</v>
      </c>
      <c r="I105" s="253">
        <f t="shared" si="28"/>
        <v>295715</v>
      </c>
      <c r="J105" s="253">
        <f t="shared" si="28"/>
        <v>10850839</v>
      </c>
      <c r="K105" s="253">
        <f t="shared" si="28"/>
        <v>15117745</v>
      </c>
      <c r="L105" s="253">
        <f t="shared" si="28"/>
        <v>10333123</v>
      </c>
      <c r="M105" s="253">
        <f t="shared" si="28"/>
        <v>31700507</v>
      </c>
      <c r="N105" s="253">
        <f t="shared" si="28"/>
        <v>115348</v>
      </c>
      <c r="O105" s="253">
        <f t="shared" si="28"/>
        <v>3871891</v>
      </c>
      <c r="P105" s="253">
        <f t="shared" si="28"/>
        <v>5756084</v>
      </c>
      <c r="Q105" s="253">
        <f t="shared" si="28"/>
        <v>5373242</v>
      </c>
      <c r="R105" s="253">
        <f t="shared" si="28"/>
        <v>90182</v>
      </c>
      <c r="S105" s="253">
        <f t="shared" si="28"/>
        <v>1170296</v>
      </c>
      <c r="T105" s="253">
        <f t="shared" si="28"/>
        <v>0</v>
      </c>
      <c r="U105" s="217">
        <f t="shared" si="27"/>
        <v>181466428</v>
      </c>
    </row>
    <row r="106" spans="1:21" ht="17.25" thickBot="1">
      <c r="A106" s="150" t="str">
        <f t="shared" si="21"/>
        <v>716</v>
      </c>
      <c r="B106" s="150" t="s">
        <v>74</v>
      </c>
      <c r="C106" s="172" t="str">
        <f t="shared" si="22"/>
        <v>ASSISTENZA OSPEDALIERA</v>
      </c>
      <c r="D106" s="634" t="s">
        <v>285</v>
      </c>
      <c r="E106" s="636"/>
      <c r="F106" s="636"/>
      <c r="G106" s="636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3"/>
    </row>
    <row r="107" spans="1:21" ht="14.25">
      <c r="A107" s="150" t="str">
        <f t="shared" si="21"/>
        <v>716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1246088</v>
      </c>
      <c r="I107" s="220">
        <f t="shared" si="29"/>
        <v>63737</v>
      </c>
      <c r="J107" s="220">
        <f t="shared" si="29"/>
        <v>0</v>
      </c>
      <c r="K107" s="220">
        <f t="shared" si="29"/>
        <v>1758702</v>
      </c>
      <c r="L107" s="220">
        <f t="shared" si="29"/>
        <v>2050473</v>
      </c>
      <c r="M107" s="220">
        <f t="shared" si="29"/>
        <v>8402423</v>
      </c>
      <c r="N107" s="220">
        <f t="shared" si="29"/>
        <v>34720</v>
      </c>
      <c r="O107" s="220">
        <f t="shared" si="29"/>
        <v>1439959</v>
      </c>
      <c r="P107" s="220">
        <f t="shared" si="29"/>
        <v>235129</v>
      </c>
      <c r="Q107" s="220">
        <f t="shared" si="29"/>
        <v>1537204</v>
      </c>
      <c r="R107" s="220">
        <f t="shared" si="29"/>
        <v>28668</v>
      </c>
      <c r="S107" s="220">
        <f t="shared" si="29"/>
        <v>372631</v>
      </c>
      <c r="T107" s="220">
        <f t="shared" si="29"/>
        <v>0</v>
      </c>
      <c r="U107" s="179">
        <f aca="true" t="shared" si="30" ref="U107:U126">SUM(H107:T107)</f>
        <v>17169734</v>
      </c>
    </row>
    <row r="108" spans="1:21" ht="13.5">
      <c r="A108" s="150" t="str">
        <f t="shared" si="21"/>
        <v>716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732466</v>
      </c>
      <c r="I108" s="259">
        <f t="shared" si="31"/>
        <v>42145</v>
      </c>
      <c r="J108" s="259">
        <f t="shared" si="31"/>
        <v>0</v>
      </c>
      <c r="K108" s="259">
        <f t="shared" si="31"/>
        <v>132514</v>
      </c>
      <c r="L108" s="259">
        <f t="shared" si="31"/>
        <v>1341868</v>
      </c>
      <c r="M108" s="259">
        <f t="shared" si="31"/>
        <v>5927184</v>
      </c>
      <c r="N108" s="259">
        <f t="shared" si="31"/>
        <v>20782</v>
      </c>
      <c r="O108" s="259">
        <f t="shared" si="31"/>
        <v>1207361</v>
      </c>
      <c r="P108" s="259">
        <f t="shared" si="31"/>
        <v>0</v>
      </c>
      <c r="Q108" s="259">
        <f t="shared" si="31"/>
        <v>156313</v>
      </c>
      <c r="R108" s="259">
        <f t="shared" si="31"/>
        <v>17771</v>
      </c>
      <c r="S108" s="259">
        <f t="shared" si="31"/>
        <v>232009</v>
      </c>
      <c r="T108" s="259">
        <f t="shared" si="31"/>
        <v>0</v>
      </c>
      <c r="U108" s="226">
        <f t="shared" si="30"/>
        <v>9810413</v>
      </c>
    </row>
    <row r="109" spans="1:21" ht="13.5">
      <c r="A109" s="150" t="str">
        <f t="shared" si="21"/>
        <v>716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679069</v>
      </c>
      <c r="I109" s="229">
        <f>LA_San!I109+LA_Cons!I109</f>
        <v>39073</v>
      </c>
      <c r="J109" s="229">
        <f>LA_San!J109+LA_Cons!J109</f>
        <v>0</v>
      </c>
      <c r="K109" s="229">
        <f>LA_San!K109+LA_Cons!K109</f>
        <v>122854</v>
      </c>
      <c r="L109" s="229">
        <f>LA_San!L109+LA_Cons!L109</f>
        <v>1244046</v>
      </c>
      <c r="M109" s="229">
        <f>LA_San!M109+LA_Cons!M109</f>
        <v>5406905</v>
      </c>
      <c r="N109" s="229">
        <f>LA_San!N109+LA_Cons!N109</f>
        <v>18958</v>
      </c>
      <c r="O109" s="229">
        <f>LA_San!O109+LA_Cons!O109</f>
        <v>1119344</v>
      </c>
      <c r="P109" s="229">
        <f>LA_San!P109+LA_Cons!P109</f>
        <v>0</v>
      </c>
      <c r="Q109" s="229">
        <f>LA_San!Q109+LA_Cons!Q109</f>
        <v>156008</v>
      </c>
      <c r="R109" s="229">
        <f>LA_San!R109+LA_Cons!R109</f>
        <v>16345</v>
      </c>
      <c r="S109" s="229">
        <f>LA_San!S109+LA_Cons!S109</f>
        <v>213539</v>
      </c>
      <c r="T109" s="229">
        <f>LA_San!T109+LA_Cons!T109</f>
        <v>0</v>
      </c>
      <c r="U109" s="226">
        <f t="shared" si="30"/>
        <v>9016141</v>
      </c>
    </row>
    <row r="110" spans="1:21" ht="13.5">
      <c r="A110" s="150" t="str">
        <f t="shared" si="21"/>
        <v>716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53397</v>
      </c>
      <c r="I110" s="229">
        <f>LA_San!I110+LA_Cons!I110</f>
        <v>3072</v>
      </c>
      <c r="J110" s="229">
        <f>LA_San!J110+LA_Cons!J110</f>
        <v>0</v>
      </c>
      <c r="K110" s="229">
        <f>LA_San!K110+LA_Cons!K110</f>
        <v>9660</v>
      </c>
      <c r="L110" s="229">
        <f>LA_San!L110+LA_Cons!L110</f>
        <v>97822</v>
      </c>
      <c r="M110" s="229">
        <f>LA_San!M110+LA_Cons!M110</f>
        <v>520279</v>
      </c>
      <c r="N110" s="229">
        <f>LA_San!N110+LA_Cons!N110</f>
        <v>1824</v>
      </c>
      <c r="O110" s="229">
        <f>LA_San!O110+LA_Cons!O110</f>
        <v>88017</v>
      </c>
      <c r="P110" s="229">
        <f>LA_San!P110+LA_Cons!P110</f>
        <v>0</v>
      </c>
      <c r="Q110" s="229">
        <f>LA_San!Q110+LA_Cons!Q110</f>
        <v>305</v>
      </c>
      <c r="R110" s="229">
        <f>LA_San!R110+LA_Cons!R110</f>
        <v>1426</v>
      </c>
      <c r="S110" s="229">
        <f>LA_San!S110+LA_Cons!S110</f>
        <v>18470</v>
      </c>
      <c r="T110" s="229">
        <f>LA_San!T110+LA_Cons!T110</f>
        <v>0</v>
      </c>
      <c r="U110" s="226">
        <f t="shared" si="30"/>
        <v>794272</v>
      </c>
    </row>
    <row r="111" spans="1:21" ht="27.75" thickBot="1">
      <c r="A111" s="150" t="str">
        <f t="shared" si="21"/>
        <v>716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513622</v>
      </c>
      <c r="I111" s="302">
        <f>LA_San!I111+LA_Cons!I111</f>
        <v>21592</v>
      </c>
      <c r="J111" s="302">
        <f>LA_San!J111+LA_Cons!J111</f>
        <v>0</v>
      </c>
      <c r="K111" s="302">
        <f>LA_San!K111+LA_Cons!K111</f>
        <v>1626188</v>
      </c>
      <c r="L111" s="302">
        <f>LA_San!L111+LA_Cons!L111</f>
        <v>708605</v>
      </c>
      <c r="M111" s="302">
        <f>LA_San!M111+LA_Cons!M111</f>
        <v>2475239</v>
      </c>
      <c r="N111" s="302">
        <f>LA_San!N111+LA_Cons!N111</f>
        <v>13938</v>
      </c>
      <c r="O111" s="302">
        <f>LA_San!O111+LA_Cons!O111</f>
        <v>232598</v>
      </c>
      <c r="P111" s="302">
        <f>LA_San!P111+LA_Cons!P111</f>
        <v>235129</v>
      </c>
      <c r="Q111" s="302">
        <f>LA_San!Q111+LA_Cons!Q111</f>
        <v>1380891</v>
      </c>
      <c r="R111" s="302">
        <f>LA_San!R111+LA_Cons!R111</f>
        <v>10897</v>
      </c>
      <c r="S111" s="302">
        <f>LA_San!S111+LA_Cons!S111</f>
        <v>140622</v>
      </c>
      <c r="T111" s="302">
        <f>LA_San!T111+LA_Cons!T111</f>
        <v>0</v>
      </c>
      <c r="U111" s="303">
        <f t="shared" si="30"/>
        <v>7359321</v>
      </c>
    </row>
    <row r="112" spans="1:21" ht="14.25">
      <c r="A112" s="150" t="str">
        <f t="shared" si="21"/>
        <v>716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38128969</v>
      </c>
      <c r="I112" s="220">
        <f aca="true" t="shared" si="32" ref="I112:T112">SUM(I113:I117)</f>
        <v>359488</v>
      </c>
      <c r="J112" s="220">
        <f t="shared" si="32"/>
        <v>0</v>
      </c>
      <c r="K112" s="220">
        <f t="shared" si="32"/>
        <v>14755730</v>
      </c>
      <c r="L112" s="220">
        <f t="shared" si="32"/>
        <v>30202573</v>
      </c>
      <c r="M112" s="220">
        <f t="shared" si="32"/>
        <v>86272973</v>
      </c>
      <c r="N112" s="220">
        <f t="shared" si="32"/>
        <v>303846</v>
      </c>
      <c r="O112" s="220">
        <f t="shared" si="32"/>
        <v>10937093</v>
      </c>
      <c r="P112" s="220">
        <f t="shared" si="32"/>
        <v>5871787</v>
      </c>
      <c r="Q112" s="220">
        <f t="shared" si="32"/>
        <v>8420997</v>
      </c>
      <c r="R112" s="220">
        <f t="shared" si="32"/>
        <v>258989</v>
      </c>
      <c r="S112" s="220">
        <f t="shared" si="32"/>
        <v>3093821</v>
      </c>
      <c r="T112" s="220">
        <f t="shared" si="32"/>
        <v>0</v>
      </c>
      <c r="U112" s="179">
        <f t="shared" si="30"/>
        <v>198606266</v>
      </c>
    </row>
    <row r="113" spans="1:21" ht="13.5">
      <c r="A113" s="150" t="str">
        <f t="shared" si="21"/>
        <v>716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0</v>
      </c>
      <c r="I113" s="229">
        <f>LA_San!I113+LA_Cons!I113</f>
        <v>0</v>
      </c>
      <c r="J113" s="229">
        <f>LA_San!J113+LA_Cons!J113</f>
        <v>0</v>
      </c>
      <c r="K113" s="229">
        <f>LA_San!K113+LA_Cons!K113</f>
        <v>0</v>
      </c>
      <c r="L113" s="229">
        <f>LA_San!L113+LA_Cons!L113</f>
        <v>0</v>
      </c>
      <c r="M113" s="229">
        <f>LA_San!M113+LA_Cons!M113</f>
        <v>0</v>
      </c>
      <c r="N113" s="229">
        <f>LA_San!N113+LA_Cons!N113</f>
        <v>0</v>
      </c>
      <c r="O113" s="229">
        <f>LA_San!O113+LA_Cons!O113</f>
        <v>0</v>
      </c>
      <c r="P113" s="229">
        <f>LA_San!P113+LA_Cons!P113</f>
        <v>0</v>
      </c>
      <c r="Q113" s="229">
        <f>LA_San!Q113+LA_Cons!Q113</f>
        <v>0</v>
      </c>
      <c r="R113" s="229">
        <f>LA_San!R113+LA_Cons!R113</f>
        <v>0</v>
      </c>
      <c r="S113" s="229">
        <f>LA_San!S113+LA_Cons!S113</f>
        <v>0</v>
      </c>
      <c r="T113" s="229">
        <f>LA_San!T113+LA_Cons!T113</f>
        <v>0</v>
      </c>
      <c r="U113" s="226">
        <f t="shared" si="30"/>
        <v>0</v>
      </c>
    </row>
    <row r="114" spans="1:21" ht="13.5">
      <c r="A114" s="150" t="str">
        <f t="shared" si="21"/>
        <v>716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11172</v>
      </c>
      <c r="I114" s="229">
        <f>LA_San!I114+LA_Cons!I114</f>
        <v>0</v>
      </c>
      <c r="J114" s="229">
        <f>LA_San!J114+LA_Cons!J114</f>
        <v>0</v>
      </c>
      <c r="K114" s="229">
        <f>LA_San!K114+LA_Cons!K114</f>
        <v>0</v>
      </c>
      <c r="L114" s="229">
        <f>LA_San!L114+LA_Cons!L114</f>
        <v>13590</v>
      </c>
      <c r="M114" s="229">
        <f>LA_San!M114+LA_Cons!M114</f>
        <v>32824</v>
      </c>
      <c r="N114" s="229">
        <f>LA_San!N114+LA_Cons!N114</f>
        <v>115</v>
      </c>
      <c r="O114" s="229">
        <f>LA_San!O114+LA_Cons!O114</f>
        <v>0</v>
      </c>
      <c r="P114" s="229">
        <f>LA_San!P114+LA_Cons!P114</f>
        <v>0</v>
      </c>
      <c r="Q114" s="229">
        <f>LA_San!Q114+LA_Cons!Q114</f>
        <v>0</v>
      </c>
      <c r="R114" s="229">
        <f>LA_San!R114+LA_Cons!R114</f>
        <v>90</v>
      </c>
      <c r="S114" s="229">
        <f>LA_San!S114+LA_Cons!S114</f>
        <v>1161</v>
      </c>
      <c r="T114" s="229">
        <f>LA_San!T114+LA_Cons!T114</f>
        <v>0</v>
      </c>
      <c r="U114" s="226">
        <f t="shared" si="30"/>
        <v>58952</v>
      </c>
    </row>
    <row r="115" spans="1:21" ht="13.5">
      <c r="A115" s="150" t="str">
        <f t="shared" si="21"/>
        <v>716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35917797</v>
      </c>
      <c r="I115" s="229">
        <f>LA_San!I115+LA_Cons!I115</f>
        <v>359488</v>
      </c>
      <c r="J115" s="229">
        <f>LA_San!J115+LA_Cons!J115</f>
        <v>0</v>
      </c>
      <c r="K115" s="229">
        <f>LA_San!K115+LA_Cons!K115</f>
        <v>14755730</v>
      </c>
      <c r="L115" s="229">
        <f>LA_San!L115+LA_Cons!L115</f>
        <v>30188983</v>
      </c>
      <c r="M115" s="229">
        <f>LA_San!M115+LA_Cons!M115</f>
        <v>86217409</v>
      </c>
      <c r="N115" s="229">
        <f>LA_San!N115+LA_Cons!N115</f>
        <v>303651</v>
      </c>
      <c r="O115" s="229">
        <f>LA_San!O115+LA_Cons!O115</f>
        <v>10937093</v>
      </c>
      <c r="P115" s="229">
        <f>LA_San!P115+LA_Cons!P115</f>
        <v>5871787</v>
      </c>
      <c r="Q115" s="229">
        <f>LA_San!Q115+LA_Cons!Q115</f>
        <v>8420997</v>
      </c>
      <c r="R115" s="229">
        <f>LA_San!R115+LA_Cons!R115</f>
        <v>258837</v>
      </c>
      <c r="S115" s="229">
        <f>LA_San!S115+LA_Cons!S115</f>
        <v>3091856</v>
      </c>
      <c r="T115" s="229">
        <f>LA_San!T115+LA_Cons!T115</f>
        <v>0</v>
      </c>
      <c r="U115" s="226">
        <f t="shared" si="30"/>
        <v>196323628</v>
      </c>
    </row>
    <row r="116" spans="1:21" ht="27">
      <c r="A116" s="150" t="str">
        <f t="shared" si="21"/>
        <v>716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0</v>
      </c>
    </row>
    <row r="117" spans="1:21" ht="27.75" thickBot="1">
      <c r="A117" s="150" t="str">
        <f t="shared" si="21"/>
        <v>716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2200000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22740</v>
      </c>
      <c r="N117" s="302">
        <f>LA_San!N117+LA_Cons!N117</f>
        <v>80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62</v>
      </c>
      <c r="S117" s="302">
        <f>LA_San!S117+LA_Cons!S117</f>
        <v>804</v>
      </c>
      <c r="T117" s="302">
        <f>LA_San!T117+LA_Cons!T117</f>
        <v>0</v>
      </c>
      <c r="U117" s="303">
        <f t="shared" si="30"/>
        <v>2223686</v>
      </c>
    </row>
    <row r="118" spans="1:21" ht="15" thickBot="1">
      <c r="A118" s="150" t="str">
        <f t="shared" si="21"/>
        <v>716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0</v>
      </c>
      <c r="I118" s="340">
        <f>LA_San!I118+LA_Cons!I118</f>
        <v>0</v>
      </c>
      <c r="J118" s="340">
        <f>LA_San!J118+LA_Cons!J118</f>
        <v>0</v>
      </c>
      <c r="K118" s="340">
        <f>LA_San!K118+LA_Cons!K118</f>
        <v>0</v>
      </c>
      <c r="L118" s="340">
        <f>LA_San!L118+LA_Cons!L118</f>
        <v>0</v>
      </c>
      <c r="M118" s="340">
        <f>LA_San!M118+LA_Cons!M118</f>
        <v>0</v>
      </c>
      <c r="N118" s="340">
        <f>LA_San!N118+LA_Cons!N118</f>
        <v>0</v>
      </c>
      <c r="O118" s="340">
        <f>LA_San!O118+LA_Cons!O118</f>
        <v>0</v>
      </c>
      <c r="P118" s="340">
        <f>LA_San!P118+LA_Cons!P118</f>
        <v>0</v>
      </c>
      <c r="Q118" s="340">
        <f>LA_San!Q118+LA_Cons!Q118</f>
        <v>0</v>
      </c>
      <c r="R118" s="340">
        <f>LA_San!R118+LA_Cons!R118</f>
        <v>0</v>
      </c>
      <c r="S118" s="340">
        <f>LA_San!S118+LA_Cons!S118</f>
        <v>0</v>
      </c>
      <c r="T118" s="340">
        <f>LA_San!T118+LA_Cons!T118</f>
        <v>0</v>
      </c>
      <c r="U118" s="210">
        <f t="shared" si="30"/>
        <v>0</v>
      </c>
    </row>
    <row r="119" spans="1:21" ht="15" thickBot="1">
      <c r="A119" s="150" t="str">
        <f t="shared" si="21"/>
        <v>716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46285</v>
      </c>
      <c r="I119" s="340">
        <f>LA_San!I119+LA_Cons!I119</f>
        <v>186</v>
      </c>
      <c r="J119" s="340">
        <f>LA_San!J119+LA_Cons!J119</f>
        <v>0</v>
      </c>
      <c r="K119" s="340">
        <f>LA_San!K119+LA_Cons!K119</f>
        <v>3308</v>
      </c>
      <c r="L119" s="340">
        <f>LA_San!L119+LA_Cons!L119</f>
        <v>169481</v>
      </c>
      <c r="M119" s="340">
        <f>LA_San!M119+LA_Cons!M119</f>
        <v>217911</v>
      </c>
      <c r="N119" s="340">
        <f>LA_San!N119+LA_Cons!N119</f>
        <v>764</v>
      </c>
      <c r="O119" s="340">
        <f>LA_San!O119+LA_Cons!O119</f>
        <v>30268</v>
      </c>
      <c r="P119" s="340">
        <f>LA_San!P119+LA_Cons!P119</f>
        <v>0</v>
      </c>
      <c r="Q119" s="340">
        <f>LA_San!Q119+LA_Cons!Q119</f>
        <v>19915</v>
      </c>
      <c r="R119" s="340">
        <f>LA_San!R119+LA_Cons!R119</f>
        <v>597</v>
      </c>
      <c r="S119" s="340">
        <f>LA_San!S119+LA_Cons!S119</f>
        <v>7708</v>
      </c>
      <c r="T119" s="340">
        <f>LA_San!T119+LA_Cons!T119</f>
        <v>0</v>
      </c>
      <c r="U119" s="210">
        <f t="shared" si="30"/>
        <v>496423</v>
      </c>
    </row>
    <row r="120" spans="1:21" ht="15" thickBot="1">
      <c r="A120" s="150" t="str">
        <f t="shared" si="21"/>
        <v>716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0</v>
      </c>
      <c r="K120" s="340">
        <f>LA_San!K120+LA_Cons!K120</f>
        <v>280000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280000</v>
      </c>
    </row>
    <row r="121" spans="1:21" ht="15" thickBot="1">
      <c r="A121" s="150" t="str">
        <f t="shared" si="21"/>
        <v>716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5401748</v>
      </c>
      <c r="I121" s="340">
        <f>LA_San!I121+LA_Cons!I121</f>
        <v>106135</v>
      </c>
      <c r="J121" s="340">
        <f>LA_San!J121+LA_Cons!J121</f>
        <v>0</v>
      </c>
      <c r="K121" s="340">
        <f>LA_San!K121+LA_Cons!K121</f>
        <v>248889</v>
      </c>
      <c r="L121" s="340">
        <f>LA_San!L121+LA_Cons!L121</f>
        <v>713840</v>
      </c>
      <c r="M121" s="340">
        <f>LA_San!M121+LA_Cons!M121</f>
        <v>1985157</v>
      </c>
      <c r="N121" s="340">
        <f>LA_San!N121+LA_Cons!N121</f>
        <v>6960</v>
      </c>
      <c r="O121" s="340">
        <f>LA_San!O121+LA_Cons!O121</f>
        <v>137609</v>
      </c>
      <c r="P121" s="340">
        <f>LA_San!P121+LA_Cons!P121</f>
        <v>0</v>
      </c>
      <c r="Q121" s="340">
        <f>LA_San!Q121+LA_Cons!Q121</f>
        <v>21025</v>
      </c>
      <c r="R121" s="340">
        <f>LA_San!R121+LA_Cons!R121</f>
        <v>5442</v>
      </c>
      <c r="S121" s="340">
        <f>LA_San!S121+LA_Cons!S121</f>
        <v>70224</v>
      </c>
      <c r="T121" s="340">
        <f>LA_San!T121+LA_Cons!T121</f>
        <v>0</v>
      </c>
      <c r="U121" s="210">
        <f t="shared" si="30"/>
        <v>8697029</v>
      </c>
    </row>
    <row r="122" spans="1:21" ht="29.25" thickBot="1">
      <c r="A122" s="150" t="str">
        <f t="shared" si="21"/>
        <v>716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0</v>
      </c>
      <c r="I122" s="340">
        <f>LA_San!I122+LA_Cons!I122</f>
        <v>0</v>
      </c>
      <c r="J122" s="340">
        <f>LA_San!J122+LA_Cons!J122</f>
        <v>0</v>
      </c>
      <c r="K122" s="340">
        <f>LA_San!K122+LA_Cons!K122</f>
        <v>0</v>
      </c>
      <c r="L122" s="340">
        <f>LA_San!L122+LA_Cons!L122</f>
        <v>0</v>
      </c>
      <c r="M122" s="340">
        <f>LA_San!M122+LA_Cons!M122</f>
        <v>0</v>
      </c>
      <c r="N122" s="340">
        <f>LA_San!N122+LA_Cons!N122</f>
        <v>0</v>
      </c>
      <c r="O122" s="340">
        <f>LA_San!O122+LA_Cons!O122</f>
        <v>0</v>
      </c>
      <c r="P122" s="340">
        <f>LA_San!P122+LA_Cons!P122</f>
        <v>0</v>
      </c>
      <c r="Q122" s="340">
        <f>LA_San!Q122+LA_Cons!Q122</f>
        <v>0</v>
      </c>
      <c r="R122" s="340">
        <f>LA_San!R122+LA_Cons!R122</f>
        <v>0</v>
      </c>
      <c r="S122" s="340">
        <f>LA_San!S122+LA_Cons!S122</f>
        <v>0</v>
      </c>
      <c r="T122" s="340">
        <f>LA_San!T122+LA_Cons!T122</f>
        <v>0</v>
      </c>
      <c r="U122" s="210">
        <f t="shared" si="30"/>
        <v>0</v>
      </c>
    </row>
    <row r="123" spans="1:21" ht="29.25" thickBot="1">
      <c r="A123" s="150" t="str">
        <f t="shared" si="21"/>
        <v>716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450241</v>
      </c>
      <c r="I123" s="340">
        <f>LA_San!I123+LA_Cons!I123</f>
        <v>18676</v>
      </c>
      <c r="J123" s="340">
        <f>LA_San!J123+LA_Cons!J123</f>
        <v>0</v>
      </c>
      <c r="K123" s="340">
        <f>LA_San!K123+LA_Cons!K123</f>
        <v>123397</v>
      </c>
      <c r="L123" s="340">
        <f>LA_San!L123+LA_Cons!L123</f>
        <v>232753</v>
      </c>
      <c r="M123" s="340">
        <f>LA_San!M123+LA_Cons!M123</f>
        <v>718000</v>
      </c>
      <c r="N123" s="340">
        <f>LA_San!N123+LA_Cons!N123</f>
        <v>2517</v>
      </c>
      <c r="O123" s="340">
        <f>LA_San!O123+LA_Cons!O123</f>
        <v>66235</v>
      </c>
      <c r="P123" s="340">
        <f>LA_San!P123+LA_Cons!P123</f>
        <v>234689</v>
      </c>
      <c r="Q123" s="340">
        <f>LA_San!Q123+LA_Cons!Q123</f>
        <v>51622</v>
      </c>
      <c r="R123" s="340">
        <f>LA_San!R123+LA_Cons!R123</f>
        <v>1968</v>
      </c>
      <c r="S123" s="340">
        <f>LA_San!S123+LA_Cons!S123</f>
        <v>25399</v>
      </c>
      <c r="T123" s="340">
        <f>LA_San!T123+LA_Cons!T123</f>
        <v>0</v>
      </c>
      <c r="U123" s="210">
        <f t="shared" si="30"/>
        <v>1925497</v>
      </c>
    </row>
    <row r="124" spans="1:21" ht="16.5" thickBot="1">
      <c r="A124" s="150" t="str">
        <f t="shared" si="21"/>
        <v>716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45273331</v>
      </c>
      <c r="I124" s="347">
        <f aca="true" t="shared" si="33" ref="I124:T124">I123+I122+I121+I1161+I120+I119+I118+I112+I107</f>
        <v>548222</v>
      </c>
      <c r="J124" s="347">
        <f t="shared" si="33"/>
        <v>0</v>
      </c>
      <c r="K124" s="347">
        <f t="shared" si="33"/>
        <v>17170026</v>
      </c>
      <c r="L124" s="347">
        <f t="shared" si="33"/>
        <v>33369120</v>
      </c>
      <c r="M124" s="347">
        <f t="shared" si="33"/>
        <v>97596464</v>
      </c>
      <c r="N124" s="347">
        <f t="shared" si="33"/>
        <v>348807</v>
      </c>
      <c r="O124" s="347">
        <f t="shared" si="33"/>
        <v>12611164</v>
      </c>
      <c r="P124" s="347">
        <f t="shared" si="33"/>
        <v>6341605</v>
      </c>
      <c r="Q124" s="347">
        <f t="shared" si="33"/>
        <v>10050763</v>
      </c>
      <c r="R124" s="347">
        <f t="shared" si="33"/>
        <v>295664</v>
      </c>
      <c r="S124" s="347">
        <f t="shared" si="33"/>
        <v>3569783</v>
      </c>
      <c r="T124" s="347">
        <f t="shared" si="33"/>
        <v>0</v>
      </c>
      <c r="U124" s="210">
        <f t="shared" si="30"/>
        <v>227174949</v>
      </c>
    </row>
    <row r="125" spans="1:21" ht="16.5" thickBot="1">
      <c r="A125" s="150" t="str">
        <f t="shared" si="21"/>
        <v>716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68618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207150</v>
      </c>
      <c r="L125" s="340">
        <f>LA_San!L125+LA_Cons!L125</f>
        <v>86823</v>
      </c>
      <c r="M125" s="340">
        <f>LA_San!M125+LA_Cons!M125</f>
        <v>264791</v>
      </c>
      <c r="N125" s="340">
        <f>LA_San!N125+LA_Cons!N125</f>
        <v>0</v>
      </c>
      <c r="O125" s="340">
        <f>LA_San!O125+LA_Cons!O125</f>
        <v>85934</v>
      </c>
      <c r="P125" s="340">
        <f>LA_San!P125+LA_Cons!P125</f>
        <v>520098</v>
      </c>
      <c r="Q125" s="340">
        <f>LA_San!Q125+LA_Cons!Q125</f>
        <v>4377</v>
      </c>
      <c r="R125" s="340">
        <f>LA_San!R125+LA_Cons!R125</f>
        <v>0</v>
      </c>
      <c r="S125" s="340">
        <f>LA_San!S125+LA_Cons!S125</f>
        <v>192</v>
      </c>
      <c r="T125" s="340">
        <f>LA_San!T125+LA_Cons!T125</f>
        <v>0</v>
      </c>
      <c r="U125" s="210">
        <f t="shared" si="30"/>
        <v>1237983</v>
      </c>
    </row>
    <row r="126" spans="1:21" ht="16.5" thickBot="1">
      <c r="A126" s="150" t="str">
        <f t="shared" si="21"/>
        <v>716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144494116</v>
      </c>
      <c r="I126" s="352">
        <f t="shared" si="34"/>
        <v>959764</v>
      </c>
      <c r="J126" s="352">
        <f t="shared" si="34"/>
        <v>10850839</v>
      </c>
      <c r="K126" s="352">
        <f t="shared" si="34"/>
        <v>38867383</v>
      </c>
      <c r="L126" s="352">
        <f t="shared" si="34"/>
        <v>47822327</v>
      </c>
      <c r="M126" s="352">
        <f t="shared" si="34"/>
        <v>136218120</v>
      </c>
      <c r="N126" s="352">
        <f t="shared" si="34"/>
        <v>487429</v>
      </c>
      <c r="O126" s="352">
        <f t="shared" si="34"/>
        <v>17395784</v>
      </c>
      <c r="P126" s="352">
        <f t="shared" si="34"/>
        <v>13467013</v>
      </c>
      <c r="Q126" s="352">
        <f t="shared" si="34"/>
        <v>16001091</v>
      </c>
      <c r="R126" s="352">
        <f t="shared" si="34"/>
        <v>404850</v>
      </c>
      <c r="S126" s="352">
        <f t="shared" si="34"/>
        <v>5086492</v>
      </c>
      <c r="T126" s="352">
        <f t="shared" si="34"/>
        <v>0</v>
      </c>
      <c r="U126" s="210">
        <f t="shared" si="30"/>
        <v>432055208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118" zoomScaleNormal="118" zoomScalePageLayoutView="0" workbookViewId="0" topLeftCell="M107">
      <selection activeCell="U126" sqref="U126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716</v>
      </c>
      <c r="L6" s="3"/>
      <c r="M6" s="14" t="s">
        <v>101</v>
      </c>
      <c r="N6" s="15"/>
      <c r="O6" s="16"/>
      <c r="P6" s="16"/>
      <c r="Q6" s="100" t="str">
        <f>Info!B3</f>
        <v>2021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50.25" customHeight="1" thickBot="1">
      <c r="D10" s="673"/>
      <c r="E10" s="674"/>
      <c r="F10" s="675"/>
      <c r="G10" s="677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49.5" customHeight="1">
      <c r="A16" s="1" t="str">
        <f>$K$6</f>
        <v>716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2147988</v>
      </c>
      <c r="I16" s="113">
        <f aca="true" t="shared" si="0" ref="I16:R16">I17+I18</f>
        <v>103799</v>
      </c>
      <c r="J16" s="113">
        <f t="shared" si="0"/>
        <v>0</v>
      </c>
      <c r="K16" s="113">
        <f t="shared" si="0"/>
        <v>6185388</v>
      </c>
      <c r="L16" s="113">
        <f t="shared" si="0"/>
        <v>3892108</v>
      </c>
      <c r="M16" s="113">
        <f t="shared" si="0"/>
        <v>5337820</v>
      </c>
      <c r="N16" s="113">
        <f t="shared" si="0"/>
        <v>19493</v>
      </c>
      <c r="O16" s="113">
        <f t="shared" si="0"/>
        <v>700177</v>
      </c>
      <c r="P16" s="113">
        <f t="shared" si="0"/>
        <v>63050</v>
      </c>
      <c r="Q16" s="113">
        <f t="shared" si="0"/>
        <v>500581</v>
      </c>
      <c r="R16" s="113">
        <f t="shared" si="0"/>
        <v>15240</v>
      </c>
      <c r="S16" s="113">
        <f>S17+S18</f>
        <v>295895</v>
      </c>
      <c r="T16" s="457">
        <f>T17+T18</f>
        <v>0</v>
      </c>
      <c r="U16" s="454">
        <f aca="true" t="shared" si="1" ref="U16:U33">SUM(H16:T16)</f>
        <v>19261539</v>
      </c>
    </row>
    <row r="17" spans="1:21" s="27" customFormat="1" ht="14.25">
      <c r="A17" s="1" t="str">
        <f aca="true" t="shared" si="2" ref="A17:A80">$K$6</f>
        <v>716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>
        <v>1878547</v>
      </c>
      <c r="I17" s="114">
        <v>95052</v>
      </c>
      <c r="J17" s="114">
        <v>0</v>
      </c>
      <c r="K17" s="114">
        <v>5993205</v>
      </c>
      <c r="L17" s="114">
        <v>3295820</v>
      </c>
      <c r="M17" s="114">
        <v>2498031</v>
      </c>
      <c r="N17" s="114">
        <v>9122</v>
      </c>
      <c r="O17" s="114">
        <v>242933</v>
      </c>
      <c r="P17" s="114">
        <v>63050</v>
      </c>
      <c r="Q17" s="114">
        <v>43481</v>
      </c>
      <c r="R17" s="114">
        <v>7132</v>
      </c>
      <c r="S17" s="114">
        <v>184121</v>
      </c>
      <c r="T17" s="114"/>
      <c r="U17" s="455">
        <f t="shared" si="1"/>
        <v>14310494</v>
      </c>
    </row>
    <row r="18" spans="1:21" s="27" customFormat="1" ht="27.75" thickBot="1">
      <c r="A18" s="1" t="str">
        <f t="shared" si="2"/>
        <v>716</v>
      </c>
      <c r="B18" s="103" t="s">
        <v>341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485">
        <v>269441</v>
      </c>
      <c r="I18" s="485">
        <v>8747</v>
      </c>
      <c r="J18" s="485">
        <v>0</v>
      </c>
      <c r="K18" s="485">
        <v>192183</v>
      </c>
      <c r="L18" s="485">
        <v>596288</v>
      </c>
      <c r="M18" s="485">
        <v>2839789</v>
      </c>
      <c r="N18" s="485">
        <v>10371</v>
      </c>
      <c r="O18" s="485">
        <v>457244</v>
      </c>
      <c r="P18" s="485">
        <v>0</v>
      </c>
      <c r="Q18" s="485">
        <v>457100</v>
      </c>
      <c r="R18" s="485">
        <v>8108</v>
      </c>
      <c r="S18" s="485">
        <v>111774</v>
      </c>
      <c r="T18" s="485"/>
      <c r="U18" s="456">
        <f t="shared" si="1"/>
        <v>4951045</v>
      </c>
    </row>
    <row r="19" spans="1:21" s="27" customFormat="1" ht="29.25" thickBot="1">
      <c r="A19" s="1" t="str">
        <f t="shared" si="2"/>
        <v>716</v>
      </c>
      <c r="B19" s="103" t="s">
        <v>341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491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3"/>
      <c r="U19" s="464">
        <f t="shared" si="1"/>
        <v>0</v>
      </c>
    </row>
    <row r="20" spans="1:21" s="27" customFormat="1" ht="29.25" thickBot="1">
      <c r="A20" s="1" t="str">
        <f t="shared" si="2"/>
        <v>716</v>
      </c>
      <c r="B20" s="103" t="s">
        <v>341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491">
        <v>16957</v>
      </c>
      <c r="I20" s="491">
        <v>7615</v>
      </c>
      <c r="J20" s="491">
        <v>0</v>
      </c>
      <c r="K20" s="491">
        <v>94506</v>
      </c>
      <c r="L20" s="491">
        <v>130355</v>
      </c>
      <c r="M20" s="491">
        <v>842794</v>
      </c>
      <c r="N20" s="491">
        <v>3078</v>
      </c>
      <c r="O20" s="491">
        <v>111545</v>
      </c>
      <c r="P20" s="491">
        <v>399293</v>
      </c>
      <c r="Q20" s="491">
        <v>72128</v>
      </c>
      <c r="R20" s="491">
        <v>2406</v>
      </c>
      <c r="S20" s="491">
        <v>31052</v>
      </c>
      <c r="T20" s="491"/>
      <c r="U20" s="464">
        <f t="shared" si="1"/>
        <v>1711729</v>
      </c>
    </row>
    <row r="21" spans="1:21" s="27" customFormat="1" ht="15" thickBot="1">
      <c r="A21" s="1" t="str">
        <f t="shared" si="2"/>
        <v>716</v>
      </c>
      <c r="B21" s="103" t="s">
        <v>341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491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/>
      <c r="U21" s="464">
        <f t="shared" si="1"/>
        <v>0</v>
      </c>
    </row>
    <row r="22" spans="1:21" s="27" customFormat="1" ht="29.25" thickBot="1">
      <c r="A22" s="1" t="str">
        <f t="shared" si="2"/>
        <v>716</v>
      </c>
      <c r="B22" s="103" t="s">
        <v>341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491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64">
        <f t="shared" si="1"/>
        <v>0</v>
      </c>
    </row>
    <row r="23" spans="1:21" s="27" customFormat="1" ht="57">
      <c r="A23" s="1" t="str">
        <f t="shared" si="2"/>
        <v>716</v>
      </c>
      <c r="B23" s="103" t="s">
        <v>341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599">
        <f aca="true" t="shared" si="4" ref="H23:T23">H24+H28</f>
        <v>195531</v>
      </c>
      <c r="I23" s="600">
        <f t="shared" si="4"/>
        <v>623</v>
      </c>
      <c r="J23" s="600">
        <f t="shared" si="4"/>
        <v>0</v>
      </c>
      <c r="K23" s="600">
        <f t="shared" si="4"/>
        <v>45056</v>
      </c>
      <c r="L23" s="600">
        <f t="shared" si="4"/>
        <v>6718</v>
      </c>
      <c r="M23" s="600">
        <f t="shared" si="4"/>
        <v>283141</v>
      </c>
      <c r="N23" s="600">
        <f t="shared" si="4"/>
        <v>0</v>
      </c>
      <c r="O23" s="600">
        <f t="shared" si="4"/>
        <v>0</v>
      </c>
      <c r="P23" s="600">
        <f t="shared" si="4"/>
        <v>0</v>
      </c>
      <c r="Q23" s="600">
        <f t="shared" si="4"/>
        <v>0</v>
      </c>
      <c r="R23" s="600">
        <f t="shared" si="4"/>
        <v>808</v>
      </c>
      <c r="S23" s="600">
        <f t="shared" si="4"/>
        <v>10432</v>
      </c>
      <c r="T23" s="601">
        <f t="shared" si="4"/>
        <v>0</v>
      </c>
      <c r="U23" s="454">
        <f t="shared" si="1"/>
        <v>542309</v>
      </c>
    </row>
    <row r="24" spans="1:21" s="27" customFormat="1" ht="14.25">
      <c r="A24" s="1" t="str">
        <f t="shared" si="2"/>
        <v>716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195531</v>
      </c>
      <c r="I24" s="412">
        <f t="shared" si="5"/>
        <v>623</v>
      </c>
      <c r="J24" s="412">
        <f t="shared" si="5"/>
        <v>0</v>
      </c>
      <c r="K24" s="412">
        <f t="shared" si="5"/>
        <v>45056</v>
      </c>
      <c r="L24" s="412">
        <f t="shared" si="5"/>
        <v>0</v>
      </c>
      <c r="M24" s="412">
        <f t="shared" si="5"/>
        <v>0</v>
      </c>
      <c r="N24" s="412">
        <f t="shared" si="5"/>
        <v>0</v>
      </c>
      <c r="O24" s="412">
        <f t="shared" si="5"/>
        <v>0</v>
      </c>
      <c r="P24" s="412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241210</v>
      </c>
    </row>
    <row r="25" spans="1:21" s="27" customFormat="1" ht="27.75" customHeight="1">
      <c r="A25" s="1" t="str">
        <f t="shared" si="2"/>
        <v>716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716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716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195531</v>
      </c>
      <c r="I27" s="111">
        <v>623</v>
      </c>
      <c r="J27" s="111">
        <v>0</v>
      </c>
      <c r="K27" s="111">
        <v>45056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451"/>
      <c r="U27" s="455">
        <f t="shared" si="1"/>
        <v>241210</v>
      </c>
    </row>
    <row r="28" spans="1:21" s="27" customFormat="1" ht="40.5">
      <c r="A28" s="1" t="str">
        <f t="shared" si="2"/>
        <v>716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6718</v>
      </c>
      <c r="M28" s="603">
        <f t="shared" si="6"/>
        <v>283141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808</v>
      </c>
      <c r="S28" s="603">
        <f t="shared" si="6"/>
        <v>10432</v>
      </c>
      <c r="T28" s="604">
        <f t="shared" si="6"/>
        <v>0</v>
      </c>
      <c r="U28" s="455">
        <f t="shared" si="1"/>
        <v>301099</v>
      </c>
    </row>
    <row r="29" spans="1:21" s="27" customFormat="1" ht="12.75">
      <c r="A29" s="1" t="str">
        <f t="shared" si="2"/>
        <v>716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>
        <v>6718</v>
      </c>
      <c r="M29" s="413">
        <v>283141</v>
      </c>
      <c r="N29" s="413">
        <v>0</v>
      </c>
      <c r="O29" s="413">
        <v>0</v>
      </c>
      <c r="P29" s="413">
        <v>0</v>
      </c>
      <c r="Q29" s="413">
        <v>0</v>
      </c>
      <c r="R29" s="413">
        <v>808</v>
      </c>
      <c r="S29" s="413">
        <v>10432</v>
      </c>
      <c r="T29" s="451"/>
      <c r="U29" s="455">
        <f t="shared" si="1"/>
        <v>301099</v>
      </c>
    </row>
    <row r="30" spans="1:21" s="27" customFormat="1" ht="13.5" thickBot="1">
      <c r="A30" s="1" t="str">
        <f t="shared" si="2"/>
        <v>716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111"/>
      <c r="I30" s="413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8"/>
      <c r="U30" s="456">
        <f t="shared" si="1"/>
        <v>0</v>
      </c>
    </row>
    <row r="31" spans="1:21" ht="15" thickBot="1">
      <c r="A31" s="1" t="str">
        <f t="shared" si="2"/>
        <v>716</v>
      </c>
      <c r="B31" s="103" t="s">
        <v>341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118">
        <v>235</v>
      </c>
      <c r="I31" s="118">
        <v>3790</v>
      </c>
      <c r="J31" s="118">
        <v>0</v>
      </c>
      <c r="K31" s="118">
        <v>47512</v>
      </c>
      <c r="L31" s="118">
        <v>4080</v>
      </c>
      <c r="M31" s="118">
        <v>192603</v>
      </c>
      <c r="N31" s="118">
        <v>703</v>
      </c>
      <c r="O31" s="118">
        <v>15073</v>
      </c>
      <c r="P31" s="118">
        <v>386883</v>
      </c>
      <c r="Q31" s="118">
        <v>0</v>
      </c>
      <c r="R31" s="118">
        <v>550</v>
      </c>
      <c r="S31" s="118">
        <v>8842</v>
      </c>
      <c r="T31" s="498"/>
      <c r="U31" s="464">
        <f t="shared" si="1"/>
        <v>660271</v>
      </c>
    </row>
    <row r="32" spans="1:21" ht="15" thickBot="1">
      <c r="A32" s="1" t="str">
        <f t="shared" si="2"/>
        <v>716</v>
      </c>
      <c r="B32" s="103" t="s">
        <v>341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8"/>
      <c r="U32" s="464">
        <f t="shared" si="1"/>
        <v>0</v>
      </c>
    </row>
    <row r="33" spans="1:21" ht="32.25" thickBot="1">
      <c r="A33" s="1" t="str">
        <f t="shared" si="2"/>
        <v>716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2">
        <f>H32+H31+H23+H22+H21+H20+H19+H16</f>
        <v>2360711</v>
      </c>
      <c r="I33" s="473">
        <f aca="true" t="shared" si="7" ref="I33:T33">I32+I31+I23+I22+I21+I20+I19+I16</f>
        <v>115827</v>
      </c>
      <c r="J33" s="473">
        <f t="shared" si="7"/>
        <v>0</v>
      </c>
      <c r="K33" s="473">
        <f t="shared" si="7"/>
        <v>6372462</v>
      </c>
      <c r="L33" s="473">
        <f t="shared" si="7"/>
        <v>4033261</v>
      </c>
      <c r="M33" s="473">
        <f t="shared" si="7"/>
        <v>6656358</v>
      </c>
      <c r="N33" s="473">
        <f t="shared" si="7"/>
        <v>23274</v>
      </c>
      <c r="O33" s="473">
        <f t="shared" si="7"/>
        <v>826795</v>
      </c>
      <c r="P33" s="473">
        <f t="shared" si="7"/>
        <v>849226</v>
      </c>
      <c r="Q33" s="473">
        <f t="shared" si="7"/>
        <v>572709</v>
      </c>
      <c r="R33" s="473">
        <f t="shared" si="7"/>
        <v>19004</v>
      </c>
      <c r="S33" s="473">
        <f t="shared" si="7"/>
        <v>346221</v>
      </c>
      <c r="T33" s="474">
        <f t="shared" si="7"/>
        <v>0</v>
      </c>
      <c r="U33" s="502">
        <f t="shared" si="1"/>
        <v>22175848</v>
      </c>
    </row>
    <row r="34" spans="1:21" ht="17.25" thickBot="1">
      <c r="A34" s="1" t="str">
        <f t="shared" si="2"/>
        <v>716</v>
      </c>
      <c r="B34" s="103" t="s">
        <v>341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4.25">
      <c r="A35" s="1" t="str">
        <f t="shared" si="2"/>
        <v>716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3.5">
      <c r="A36" s="1" t="str">
        <f t="shared" si="2"/>
        <v>716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716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447"/>
      <c r="U37" s="455">
        <f t="shared" si="9"/>
        <v>0</v>
      </c>
    </row>
    <row r="38" spans="1:21" ht="12.75">
      <c r="A38" s="1" t="str">
        <f t="shared" si="2"/>
        <v>716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716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716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716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716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716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716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716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716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716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716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716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2.75">
      <c r="A50" s="1" t="str">
        <f t="shared" si="2"/>
        <v>716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716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452"/>
      <c r="U51" s="456">
        <f t="shared" si="9"/>
        <v>0</v>
      </c>
    </row>
    <row r="52" spans="1:21" ht="15" thickBot="1">
      <c r="A52" s="1" t="str">
        <f t="shared" si="2"/>
        <v>716</v>
      </c>
      <c r="B52" s="103" t="s">
        <v>341</v>
      </c>
      <c r="C52" s="172" t="str">
        <f t="shared" si="3"/>
        <v>2B100</v>
      </c>
      <c r="D52" s="488" t="s">
        <v>178</v>
      </c>
      <c r="E52" s="505"/>
      <c r="F52" s="506"/>
      <c r="G52" s="507" t="s">
        <v>179</v>
      </c>
      <c r="H52" s="118">
        <v>2389</v>
      </c>
      <c r="I52" s="118">
        <v>1354</v>
      </c>
      <c r="J52" s="118">
        <v>0</v>
      </c>
      <c r="K52" s="118">
        <v>0</v>
      </c>
      <c r="L52" s="118">
        <v>104494</v>
      </c>
      <c r="M52" s="118">
        <v>153290</v>
      </c>
      <c r="N52" s="118">
        <v>585</v>
      </c>
      <c r="O52" s="118">
        <v>36511</v>
      </c>
      <c r="P52" s="118">
        <v>413139</v>
      </c>
      <c r="Q52" s="118">
        <v>4535</v>
      </c>
      <c r="R52" s="118">
        <v>458</v>
      </c>
      <c r="S52" s="118">
        <v>5907</v>
      </c>
      <c r="T52" s="498"/>
      <c r="U52" s="464">
        <f t="shared" si="9"/>
        <v>722662</v>
      </c>
    </row>
    <row r="53" spans="1:21" ht="15" thickBot="1">
      <c r="A53" s="1" t="str">
        <f t="shared" si="2"/>
        <v>716</v>
      </c>
      <c r="B53" s="103" t="s">
        <v>341</v>
      </c>
      <c r="C53" s="172" t="str">
        <f t="shared" si="3"/>
        <v>2C100</v>
      </c>
      <c r="D53" s="488" t="s">
        <v>180</v>
      </c>
      <c r="E53" s="506"/>
      <c r="F53" s="506"/>
      <c r="G53" s="507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8"/>
      <c r="U53" s="464">
        <f t="shared" si="9"/>
        <v>0</v>
      </c>
    </row>
    <row r="54" spans="1:21" ht="15" thickBot="1">
      <c r="A54" s="1" t="str">
        <f t="shared" si="2"/>
        <v>716</v>
      </c>
      <c r="B54" s="103" t="s">
        <v>341</v>
      </c>
      <c r="C54" s="172" t="str">
        <f t="shared" si="3"/>
        <v>2D100</v>
      </c>
      <c r="D54" s="488" t="s">
        <v>182</v>
      </c>
      <c r="E54" s="506"/>
      <c r="F54" s="506"/>
      <c r="G54" s="507" t="s">
        <v>183</v>
      </c>
      <c r="H54" s="118">
        <v>66639</v>
      </c>
      <c r="I54" s="118">
        <v>1440</v>
      </c>
      <c r="J54" s="118">
        <v>1878930</v>
      </c>
      <c r="K54" s="118">
        <v>79364</v>
      </c>
      <c r="L54" s="118">
        <v>82188</v>
      </c>
      <c r="M54" s="118">
        <v>1822076</v>
      </c>
      <c r="N54" s="118">
        <v>6959</v>
      </c>
      <c r="O54" s="118">
        <v>397756</v>
      </c>
      <c r="P54" s="118">
        <v>70706</v>
      </c>
      <c r="Q54" s="118">
        <v>21662</v>
      </c>
      <c r="R54" s="118">
        <v>5441</v>
      </c>
      <c r="S54" s="118">
        <v>70214</v>
      </c>
      <c r="T54" s="498"/>
      <c r="U54" s="464">
        <f t="shared" si="9"/>
        <v>4503375</v>
      </c>
    </row>
    <row r="55" spans="1:21" ht="14.25">
      <c r="A55" s="1" t="str">
        <f t="shared" si="2"/>
        <v>716</v>
      </c>
      <c r="B55" s="103" t="s">
        <v>341</v>
      </c>
      <c r="C55" s="172" t="str">
        <f t="shared" si="3"/>
        <v>2E100</v>
      </c>
      <c r="D55" s="467" t="s">
        <v>184</v>
      </c>
      <c r="E55" s="468"/>
      <c r="F55" s="468"/>
      <c r="G55" s="441" t="s">
        <v>185</v>
      </c>
      <c r="H55" s="124">
        <f aca="true" t="shared" si="13" ref="H55:T55">H56+H57+H60</f>
        <v>49753492</v>
      </c>
      <c r="I55" s="125">
        <f t="shared" si="13"/>
        <v>0</v>
      </c>
      <c r="J55" s="125">
        <f t="shared" si="13"/>
        <v>6143</v>
      </c>
      <c r="K55" s="125">
        <f t="shared" si="13"/>
        <v>17575</v>
      </c>
      <c r="L55" s="125">
        <f t="shared" si="13"/>
        <v>0</v>
      </c>
      <c r="M55" s="125">
        <f t="shared" si="13"/>
        <v>484619</v>
      </c>
      <c r="N55" s="125">
        <f t="shared" si="13"/>
        <v>1851</v>
      </c>
      <c r="O55" s="125">
        <f t="shared" si="13"/>
        <v>267699</v>
      </c>
      <c r="P55" s="125">
        <f t="shared" si="13"/>
        <v>0</v>
      </c>
      <c r="Q55" s="125">
        <f t="shared" si="13"/>
        <v>1483</v>
      </c>
      <c r="R55" s="125">
        <f t="shared" si="13"/>
        <v>1447</v>
      </c>
      <c r="S55" s="125">
        <f t="shared" si="13"/>
        <v>18675</v>
      </c>
      <c r="T55" s="508">
        <f t="shared" si="13"/>
        <v>0</v>
      </c>
      <c r="U55" s="454">
        <f t="shared" si="9"/>
        <v>50552984</v>
      </c>
    </row>
    <row r="56" spans="1:21" ht="13.5">
      <c r="A56" s="1" t="str">
        <f t="shared" si="2"/>
        <v>716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716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310272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23022</v>
      </c>
      <c r="N57" s="123">
        <f t="shared" si="14"/>
        <v>88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69</v>
      </c>
      <c r="S57" s="123">
        <f t="shared" si="14"/>
        <v>887</v>
      </c>
      <c r="T57" s="450">
        <f t="shared" si="14"/>
        <v>0</v>
      </c>
      <c r="U57" s="455">
        <f t="shared" si="9"/>
        <v>334338</v>
      </c>
    </row>
    <row r="58" spans="1:21" ht="24">
      <c r="A58" s="1" t="str">
        <f t="shared" si="2"/>
        <v>716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310272</v>
      </c>
      <c r="I58" s="410">
        <v>0</v>
      </c>
      <c r="J58" s="410">
        <v>0</v>
      </c>
      <c r="K58" s="410">
        <v>0</v>
      </c>
      <c r="L58" s="410">
        <v>0</v>
      </c>
      <c r="M58" s="410">
        <v>23022</v>
      </c>
      <c r="N58" s="410">
        <v>88</v>
      </c>
      <c r="O58" s="410">
        <v>0</v>
      </c>
      <c r="P58" s="410">
        <v>0</v>
      </c>
      <c r="Q58" s="410">
        <v>0</v>
      </c>
      <c r="R58" s="410">
        <v>69</v>
      </c>
      <c r="S58" s="410">
        <v>887</v>
      </c>
      <c r="T58" s="449"/>
      <c r="U58" s="455">
        <f t="shared" si="9"/>
        <v>334338</v>
      </c>
    </row>
    <row r="59" spans="1:21" ht="24">
      <c r="A59" s="1" t="str">
        <f t="shared" si="2"/>
        <v>716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716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5">
        <f>50369677-926457</f>
        <v>49443220</v>
      </c>
      <c r="I60" s="486">
        <v>0</v>
      </c>
      <c r="J60" s="486">
        <v>6143</v>
      </c>
      <c r="K60" s="486">
        <v>17575</v>
      </c>
      <c r="L60" s="486">
        <v>0</v>
      </c>
      <c r="M60" s="486">
        <v>461597</v>
      </c>
      <c r="N60" s="486">
        <v>1763</v>
      </c>
      <c r="O60" s="486">
        <v>267699</v>
      </c>
      <c r="P60" s="486">
        <v>0</v>
      </c>
      <c r="Q60" s="486">
        <v>1483</v>
      </c>
      <c r="R60" s="486">
        <v>1378</v>
      </c>
      <c r="S60" s="486">
        <v>17788</v>
      </c>
      <c r="T60" s="487"/>
      <c r="U60" s="456">
        <f t="shared" si="9"/>
        <v>50218646</v>
      </c>
    </row>
    <row r="61" spans="1:21" ht="14.25">
      <c r="A61" s="1" t="str">
        <f t="shared" si="2"/>
        <v>716</v>
      </c>
      <c r="B61" s="103" t="s">
        <v>341</v>
      </c>
      <c r="C61" s="172" t="str">
        <f t="shared" si="3"/>
        <v>2F100</v>
      </c>
      <c r="D61" s="467" t="s">
        <v>196</v>
      </c>
      <c r="E61" s="468"/>
      <c r="F61" s="468"/>
      <c r="G61" s="513" t="s">
        <v>197</v>
      </c>
      <c r="H61" s="127">
        <f>H62+H66</f>
        <v>12469111</v>
      </c>
      <c r="I61" s="127">
        <f aca="true" t="shared" si="15" ref="I61:T61">I62+I66</f>
        <v>3773</v>
      </c>
      <c r="J61" s="127">
        <f t="shared" si="15"/>
        <v>7065280</v>
      </c>
      <c r="K61" s="127">
        <f t="shared" si="15"/>
        <v>4568962</v>
      </c>
      <c r="L61" s="127">
        <f t="shared" si="15"/>
        <v>38533</v>
      </c>
      <c r="M61" s="127">
        <f t="shared" si="15"/>
        <v>350660</v>
      </c>
      <c r="N61" s="127">
        <f t="shared" si="15"/>
        <v>1339</v>
      </c>
      <c r="O61" s="127">
        <f t="shared" si="15"/>
        <v>101862</v>
      </c>
      <c r="P61" s="127">
        <f t="shared" si="15"/>
        <v>948992</v>
      </c>
      <c r="Q61" s="127">
        <f t="shared" si="15"/>
        <v>2222589</v>
      </c>
      <c r="R61" s="127">
        <f t="shared" si="15"/>
        <v>1047</v>
      </c>
      <c r="S61" s="127">
        <f t="shared" si="15"/>
        <v>13513</v>
      </c>
      <c r="T61" s="127">
        <f t="shared" si="15"/>
        <v>0</v>
      </c>
      <c r="U61" s="454">
        <f t="shared" si="9"/>
        <v>27785661</v>
      </c>
    </row>
    <row r="62" spans="1:21" ht="13.5">
      <c r="A62" s="1" t="str">
        <f t="shared" si="2"/>
        <v>716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6514771</v>
      </c>
      <c r="I62" s="123">
        <f aca="true" t="shared" si="16" ref="I62:T62">SUM(I63:I65)</f>
        <v>3773</v>
      </c>
      <c r="J62" s="123">
        <f t="shared" si="16"/>
        <v>6818494</v>
      </c>
      <c r="K62" s="123">
        <f t="shared" si="16"/>
        <v>261819</v>
      </c>
      <c r="L62" s="123">
        <f t="shared" si="16"/>
        <v>38533</v>
      </c>
      <c r="M62" s="123">
        <f t="shared" si="16"/>
        <v>350660</v>
      </c>
      <c r="N62" s="123">
        <f t="shared" si="16"/>
        <v>1339</v>
      </c>
      <c r="O62" s="123">
        <f t="shared" si="16"/>
        <v>101862</v>
      </c>
      <c r="P62" s="123">
        <f t="shared" si="16"/>
        <v>948992</v>
      </c>
      <c r="Q62" s="123">
        <f t="shared" si="16"/>
        <v>1663962</v>
      </c>
      <c r="R62" s="123">
        <f t="shared" si="16"/>
        <v>1047</v>
      </c>
      <c r="S62" s="123">
        <f t="shared" si="16"/>
        <v>13513</v>
      </c>
      <c r="T62" s="123">
        <f t="shared" si="16"/>
        <v>0</v>
      </c>
      <c r="U62" s="455">
        <f t="shared" si="9"/>
        <v>16718765</v>
      </c>
    </row>
    <row r="63" spans="1:21" ht="24">
      <c r="A63" s="1" t="str">
        <f t="shared" si="2"/>
        <v>716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4256253</v>
      </c>
      <c r="I63" s="114">
        <v>0</v>
      </c>
      <c r="J63" s="114">
        <v>0</v>
      </c>
      <c r="K63" s="114">
        <v>0</v>
      </c>
      <c r="L63" s="114">
        <v>30132</v>
      </c>
      <c r="M63" s="114">
        <v>153516</v>
      </c>
      <c r="N63" s="114">
        <v>586</v>
      </c>
      <c r="O63" s="114">
        <v>82180</v>
      </c>
      <c r="P63" s="114">
        <v>225382</v>
      </c>
      <c r="Q63" s="114">
        <v>9735</v>
      </c>
      <c r="R63" s="114">
        <v>458</v>
      </c>
      <c r="S63" s="114">
        <v>5916</v>
      </c>
      <c r="T63" s="449"/>
      <c r="U63" s="455">
        <f t="shared" si="9"/>
        <v>4764158</v>
      </c>
    </row>
    <row r="64" spans="1:21" ht="27.75" customHeight="1">
      <c r="A64" s="1" t="str">
        <f t="shared" si="2"/>
        <v>716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110249</v>
      </c>
      <c r="I64" s="114">
        <v>0</v>
      </c>
      <c r="J64" s="114">
        <v>0</v>
      </c>
      <c r="K64" s="114">
        <v>0</v>
      </c>
      <c r="L64" s="114">
        <v>0</v>
      </c>
      <c r="M64" s="114">
        <v>126623</v>
      </c>
      <c r="N64" s="114">
        <v>484</v>
      </c>
      <c r="O64" s="114">
        <v>0</v>
      </c>
      <c r="P64" s="114">
        <v>15560</v>
      </c>
      <c r="Q64" s="114">
        <v>0</v>
      </c>
      <c r="R64" s="114">
        <v>378</v>
      </c>
      <c r="S64" s="114">
        <v>4879</v>
      </c>
      <c r="T64" s="449"/>
      <c r="U64" s="455">
        <f t="shared" si="9"/>
        <v>258173</v>
      </c>
    </row>
    <row r="65" spans="1:21" ht="13.5">
      <c r="A65" s="1" t="str">
        <f t="shared" si="2"/>
        <v>716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2148269</v>
      </c>
      <c r="I65" s="114">
        <v>3773</v>
      </c>
      <c r="J65" s="114">
        <v>6818494</v>
      </c>
      <c r="K65" s="114">
        <v>261819</v>
      </c>
      <c r="L65" s="114">
        <v>8401</v>
      </c>
      <c r="M65" s="114">
        <v>70521</v>
      </c>
      <c r="N65" s="114">
        <v>269</v>
      </c>
      <c r="O65" s="114">
        <v>19682</v>
      </c>
      <c r="P65" s="114">
        <v>708050</v>
      </c>
      <c r="Q65" s="114">
        <v>1654227</v>
      </c>
      <c r="R65" s="114">
        <v>211</v>
      </c>
      <c r="S65" s="114">
        <v>2718</v>
      </c>
      <c r="T65" s="449"/>
      <c r="U65" s="455">
        <f t="shared" si="9"/>
        <v>11696434</v>
      </c>
    </row>
    <row r="66" spans="1:21" ht="14.25" thickBot="1">
      <c r="A66" s="1" t="str">
        <f t="shared" si="2"/>
        <v>716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5">
        <v>5954340</v>
      </c>
      <c r="I66" s="485">
        <v>0</v>
      </c>
      <c r="J66" s="485">
        <v>246786</v>
      </c>
      <c r="K66" s="485">
        <v>4307143</v>
      </c>
      <c r="L66" s="485">
        <v>0</v>
      </c>
      <c r="M66" s="485">
        <v>0</v>
      </c>
      <c r="N66" s="485">
        <v>0</v>
      </c>
      <c r="O66" s="485">
        <v>0</v>
      </c>
      <c r="P66" s="485">
        <v>0</v>
      </c>
      <c r="Q66" s="485">
        <v>558627</v>
      </c>
      <c r="R66" s="485">
        <v>0</v>
      </c>
      <c r="S66" s="485">
        <v>0</v>
      </c>
      <c r="T66" s="487"/>
      <c r="U66" s="456">
        <f t="shared" si="9"/>
        <v>11066896</v>
      </c>
    </row>
    <row r="67" spans="1:21" ht="14.25">
      <c r="A67" s="1" t="str">
        <f t="shared" si="2"/>
        <v>716</v>
      </c>
      <c r="B67" s="103" t="s">
        <v>341</v>
      </c>
      <c r="C67" s="172" t="str">
        <f t="shared" si="3"/>
        <v>2G100</v>
      </c>
      <c r="D67" s="467" t="s">
        <v>208</v>
      </c>
      <c r="E67" s="468"/>
      <c r="F67" s="468"/>
      <c r="G67" s="441" t="s">
        <v>209</v>
      </c>
      <c r="H67" s="126">
        <f aca="true" t="shared" si="17" ref="H67:T67">H68+H74+H80</f>
        <v>34415444</v>
      </c>
      <c r="I67" s="127">
        <f t="shared" si="17"/>
        <v>198589</v>
      </c>
      <c r="J67" s="127">
        <f t="shared" si="17"/>
        <v>1464427</v>
      </c>
      <c r="K67" s="127">
        <f t="shared" si="17"/>
        <v>8310250</v>
      </c>
      <c r="L67" s="127">
        <f t="shared" si="17"/>
        <v>5974925</v>
      </c>
      <c r="M67" s="127">
        <f t="shared" si="17"/>
        <v>22365688</v>
      </c>
      <c r="N67" s="127">
        <f t="shared" si="17"/>
        <v>79695</v>
      </c>
      <c r="O67" s="127">
        <f t="shared" si="17"/>
        <v>2000612</v>
      </c>
      <c r="P67" s="127">
        <f t="shared" si="17"/>
        <v>3973564</v>
      </c>
      <c r="Q67" s="127">
        <f t="shared" si="17"/>
        <v>3079204</v>
      </c>
      <c r="R67" s="127">
        <f t="shared" si="17"/>
        <v>62306</v>
      </c>
      <c r="S67" s="127">
        <f t="shared" si="17"/>
        <v>810578</v>
      </c>
      <c r="T67" s="514">
        <f t="shared" si="17"/>
        <v>0</v>
      </c>
      <c r="U67" s="454">
        <f aca="true" t="shared" si="18" ref="U67:U97">SUM(H67:T67)</f>
        <v>82735282</v>
      </c>
    </row>
    <row r="68" spans="1:21" ht="27">
      <c r="A68" s="1" t="str">
        <f t="shared" si="2"/>
        <v>716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34298865</v>
      </c>
      <c r="I68" s="123">
        <f t="shared" si="19"/>
        <v>188252</v>
      </c>
      <c r="J68" s="123">
        <f t="shared" si="19"/>
        <v>698123</v>
      </c>
      <c r="K68" s="123">
        <f t="shared" si="19"/>
        <v>8244648</v>
      </c>
      <c r="L68" s="123">
        <f t="shared" si="19"/>
        <v>4627974</v>
      </c>
      <c r="M68" s="123">
        <f t="shared" si="19"/>
        <v>20957322</v>
      </c>
      <c r="N68" s="123">
        <f t="shared" si="19"/>
        <v>74698</v>
      </c>
      <c r="O68" s="123">
        <f t="shared" si="19"/>
        <v>1890933</v>
      </c>
      <c r="P68" s="123">
        <f t="shared" si="19"/>
        <v>3521686</v>
      </c>
      <c r="Q68" s="123">
        <f t="shared" si="19"/>
        <v>3041188</v>
      </c>
      <c r="R68" s="123">
        <f t="shared" si="19"/>
        <v>58399</v>
      </c>
      <c r="S68" s="123">
        <f t="shared" si="19"/>
        <v>757335</v>
      </c>
      <c r="T68" s="450">
        <f t="shared" si="19"/>
        <v>0</v>
      </c>
      <c r="U68" s="455">
        <f t="shared" si="18"/>
        <v>78359423</v>
      </c>
    </row>
    <row r="69" spans="1:21" ht="24">
      <c r="A69" s="1" t="str">
        <f t="shared" si="2"/>
        <v>716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f>3286879+500000</f>
        <v>3786879</v>
      </c>
      <c r="I69" s="114">
        <v>13921</v>
      </c>
      <c r="J69" s="114">
        <v>0</v>
      </c>
      <c r="K69" s="114">
        <v>280774</v>
      </c>
      <c r="L69" s="114">
        <v>504027</v>
      </c>
      <c r="M69" s="114">
        <f>2601155+500000-100000</f>
        <v>3001155</v>
      </c>
      <c r="N69" s="114">
        <v>9935</v>
      </c>
      <c r="O69" s="114">
        <v>244891</v>
      </c>
      <c r="P69" s="114">
        <v>88517</v>
      </c>
      <c r="Q69" s="114">
        <v>72381</v>
      </c>
      <c r="R69" s="114">
        <v>7767</v>
      </c>
      <c r="S69" s="114">
        <v>103702</v>
      </c>
      <c r="T69" s="449"/>
      <c r="U69" s="455">
        <f t="shared" si="18"/>
        <v>8113949</v>
      </c>
    </row>
    <row r="70" spans="1:21" ht="24">
      <c r="A70" s="1" t="str">
        <f t="shared" si="2"/>
        <v>716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f>632017+700000</f>
        <v>1332017</v>
      </c>
      <c r="I70" s="114">
        <v>14382</v>
      </c>
      <c r="J70" s="114">
        <v>0</v>
      </c>
      <c r="K70" s="114">
        <v>4356435</v>
      </c>
      <c r="L70" s="114">
        <v>1134244</v>
      </c>
      <c r="M70" s="114">
        <f>3517566+1000000</f>
        <v>4517566</v>
      </c>
      <c r="N70" s="114">
        <v>13435</v>
      </c>
      <c r="O70" s="114">
        <v>294494</v>
      </c>
      <c r="P70" s="114">
        <v>80979</v>
      </c>
      <c r="Q70" s="114">
        <v>1173654</v>
      </c>
      <c r="R70" s="114">
        <v>10504</v>
      </c>
      <c r="S70" s="114">
        <v>135550</v>
      </c>
      <c r="T70" s="449"/>
      <c r="U70" s="455">
        <f t="shared" si="18"/>
        <v>13063260</v>
      </c>
    </row>
    <row r="71" spans="1:21" ht="24">
      <c r="A71" s="1" t="str">
        <f t="shared" si="2"/>
        <v>716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3801947</v>
      </c>
      <c r="I71" s="114">
        <v>159949</v>
      </c>
      <c r="J71" s="114">
        <v>698123</v>
      </c>
      <c r="K71" s="114">
        <v>3607439</v>
      </c>
      <c r="L71" s="114">
        <v>2989703</v>
      </c>
      <c r="M71" s="114">
        <v>13438601</v>
      </c>
      <c r="N71" s="114">
        <v>51328</v>
      </c>
      <c r="O71" s="114">
        <v>1351548</v>
      </c>
      <c r="P71" s="114">
        <v>3352190</v>
      </c>
      <c r="Q71" s="114">
        <v>1795153</v>
      </c>
      <c r="R71" s="114">
        <v>40128</v>
      </c>
      <c r="S71" s="114">
        <v>518083</v>
      </c>
      <c r="T71" s="449"/>
      <c r="U71" s="455">
        <f t="shared" si="18"/>
        <v>31804192</v>
      </c>
    </row>
    <row r="72" spans="1:21" ht="24">
      <c r="A72" s="1" t="str">
        <f t="shared" si="2"/>
        <v>716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25378022</v>
      </c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5">
        <f t="shared" si="18"/>
        <v>25378022</v>
      </c>
    </row>
    <row r="73" spans="1:21" ht="24">
      <c r="A73" s="1" t="str">
        <f t="shared" si="2"/>
        <v>716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716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116579</v>
      </c>
      <c r="I74" s="123">
        <f t="shared" si="20"/>
        <v>10337</v>
      </c>
      <c r="J74" s="123">
        <f t="shared" si="20"/>
        <v>510341</v>
      </c>
      <c r="K74" s="123">
        <f t="shared" si="20"/>
        <v>65602</v>
      </c>
      <c r="L74" s="123">
        <f t="shared" si="20"/>
        <v>1346951</v>
      </c>
      <c r="M74" s="123">
        <f t="shared" si="20"/>
        <v>1408366</v>
      </c>
      <c r="N74" s="123">
        <f t="shared" si="20"/>
        <v>4997</v>
      </c>
      <c r="O74" s="123">
        <f t="shared" si="20"/>
        <v>109679</v>
      </c>
      <c r="P74" s="123">
        <f t="shared" si="20"/>
        <v>451878</v>
      </c>
      <c r="Q74" s="123">
        <f t="shared" si="20"/>
        <v>38016</v>
      </c>
      <c r="R74" s="123">
        <f t="shared" si="20"/>
        <v>3907</v>
      </c>
      <c r="S74" s="123">
        <f t="shared" si="20"/>
        <v>53243</v>
      </c>
      <c r="T74" s="450">
        <f t="shared" si="20"/>
        <v>0</v>
      </c>
      <c r="U74" s="455">
        <f t="shared" si="18"/>
        <v>4119896</v>
      </c>
    </row>
    <row r="75" spans="1:21" ht="24">
      <c r="A75" s="1" t="str">
        <f t="shared" si="2"/>
        <v>716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/>
      <c r="I75" s="410"/>
      <c r="J75" s="410"/>
      <c r="K75" s="410"/>
      <c r="L75" s="410"/>
      <c r="M75" s="410">
        <v>100000</v>
      </c>
      <c r="N75" s="410"/>
      <c r="O75" s="410"/>
      <c r="P75" s="410"/>
      <c r="Q75" s="410"/>
      <c r="R75" s="410"/>
      <c r="S75" s="410"/>
      <c r="T75" s="449"/>
      <c r="U75" s="455">
        <f t="shared" si="18"/>
        <v>100000</v>
      </c>
    </row>
    <row r="76" spans="1:21" ht="24">
      <c r="A76" s="1" t="str">
        <f t="shared" si="2"/>
        <v>716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49"/>
      <c r="U76" s="455">
        <f t="shared" si="18"/>
        <v>0</v>
      </c>
    </row>
    <row r="77" spans="1:21" ht="24">
      <c r="A77" s="1" t="str">
        <f t="shared" si="2"/>
        <v>716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116579</v>
      </c>
      <c r="I77" s="114">
        <v>10337</v>
      </c>
      <c r="J77" s="114">
        <v>510341</v>
      </c>
      <c r="K77" s="114">
        <v>65602</v>
      </c>
      <c r="L77" s="114">
        <v>1346951</v>
      </c>
      <c r="M77" s="114">
        <v>1308366</v>
      </c>
      <c r="N77" s="114">
        <v>4997</v>
      </c>
      <c r="O77" s="114">
        <v>109679</v>
      </c>
      <c r="P77" s="114">
        <v>451878</v>
      </c>
      <c r="Q77" s="114">
        <v>38016</v>
      </c>
      <c r="R77" s="114">
        <v>3907</v>
      </c>
      <c r="S77" s="114">
        <v>53243</v>
      </c>
      <c r="T77" s="449"/>
      <c r="U77" s="455">
        <f t="shared" si="18"/>
        <v>4019896</v>
      </c>
    </row>
    <row r="78" spans="1:21" ht="24">
      <c r="A78" s="1" t="str">
        <f t="shared" si="2"/>
        <v>716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716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716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5"/>
      <c r="I80" s="486"/>
      <c r="J80" s="486">
        <v>255963</v>
      </c>
      <c r="K80" s="486"/>
      <c r="L80" s="486"/>
      <c r="M80" s="486"/>
      <c r="N80" s="486"/>
      <c r="O80" s="486"/>
      <c r="P80" s="486"/>
      <c r="Q80" s="486"/>
      <c r="R80" s="486"/>
      <c r="S80" s="486"/>
      <c r="T80" s="487"/>
      <c r="U80" s="456">
        <f t="shared" si="18"/>
        <v>255963</v>
      </c>
    </row>
    <row r="81" spans="1:21" ht="28.5">
      <c r="A81" s="1" t="str">
        <f aca="true" t="shared" si="21" ref="A81:A126">$K$6</f>
        <v>716</v>
      </c>
      <c r="B81" s="103" t="s">
        <v>341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41" t="s">
        <v>237</v>
      </c>
      <c r="H81" s="108">
        <f>H82+H85+H86+H87+H88+H89</f>
        <v>45073</v>
      </c>
      <c r="I81" s="108">
        <f aca="true" t="shared" si="23" ref="I81:T81">I82+I85+I86+I87+I88+I89</f>
        <v>30504</v>
      </c>
      <c r="J81" s="108">
        <f t="shared" si="23"/>
        <v>395383</v>
      </c>
      <c r="K81" s="108">
        <f t="shared" si="23"/>
        <v>1050787</v>
      </c>
      <c r="L81" s="108">
        <f t="shared" si="23"/>
        <v>846633</v>
      </c>
      <c r="M81" s="108">
        <f t="shared" si="23"/>
        <v>4267507</v>
      </c>
      <c r="N81" s="108">
        <f t="shared" si="23"/>
        <v>16299</v>
      </c>
      <c r="O81" s="108">
        <f t="shared" si="23"/>
        <v>696559</v>
      </c>
      <c r="P81" s="108">
        <f t="shared" si="23"/>
        <v>349683</v>
      </c>
      <c r="Q81" s="108">
        <f t="shared" si="23"/>
        <v>33757</v>
      </c>
      <c r="R81" s="108">
        <f t="shared" si="23"/>
        <v>12744</v>
      </c>
      <c r="S81" s="108">
        <f t="shared" si="23"/>
        <v>164448</v>
      </c>
      <c r="T81" s="108">
        <f t="shared" si="23"/>
        <v>0</v>
      </c>
      <c r="U81" s="454">
        <f t="shared" si="18"/>
        <v>7909377</v>
      </c>
    </row>
    <row r="82" spans="1:21" ht="27">
      <c r="A82" s="1" t="str">
        <f t="shared" si="21"/>
        <v>716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1638</v>
      </c>
      <c r="I82" s="109">
        <f t="shared" si="24"/>
        <v>1225</v>
      </c>
      <c r="J82" s="109">
        <f t="shared" si="24"/>
        <v>214292</v>
      </c>
      <c r="K82" s="109">
        <f t="shared" si="24"/>
        <v>0</v>
      </c>
      <c r="L82" s="109">
        <f t="shared" si="24"/>
        <v>25503</v>
      </c>
      <c r="M82" s="109">
        <f t="shared" si="24"/>
        <v>614748</v>
      </c>
      <c r="N82" s="109">
        <f t="shared" si="24"/>
        <v>2348</v>
      </c>
      <c r="O82" s="109">
        <f t="shared" si="24"/>
        <v>0</v>
      </c>
      <c r="P82" s="109">
        <f t="shared" si="24"/>
        <v>0</v>
      </c>
      <c r="Q82" s="109">
        <f t="shared" si="24"/>
        <v>0</v>
      </c>
      <c r="R82" s="109">
        <f t="shared" si="24"/>
        <v>1836</v>
      </c>
      <c r="S82" s="109">
        <f t="shared" si="24"/>
        <v>23689</v>
      </c>
      <c r="T82" s="448">
        <f t="shared" si="24"/>
        <v>0</v>
      </c>
      <c r="U82" s="455">
        <f t="shared" si="18"/>
        <v>885279</v>
      </c>
    </row>
    <row r="83" spans="1:21" ht="12.75">
      <c r="A83" s="1" t="str">
        <f t="shared" si="21"/>
        <v>716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1638</v>
      </c>
      <c r="I83" s="117">
        <v>1225</v>
      </c>
      <c r="J83" s="117">
        <v>214292</v>
      </c>
      <c r="K83" s="117">
        <v>0</v>
      </c>
      <c r="L83" s="117">
        <v>25503</v>
      </c>
      <c r="M83" s="117">
        <v>614748</v>
      </c>
      <c r="N83" s="117">
        <v>2348</v>
      </c>
      <c r="O83" s="117">
        <v>0</v>
      </c>
      <c r="P83" s="117">
        <v>0</v>
      </c>
      <c r="Q83" s="117">
        <v>0</v>
      </c>
      <c r="R83" s="117">
        <v>1836</v>
      </c>
      <c r="S83" s="117">
        <v>23689</v>
      </c>
      <c r="T83" s="447"/>
      <c r="U83" s="455">
        <f t="shared" si="18"/>
        <v>885279</v>
      </c>
    </row>
    <row r="84" spans="1:21" ht="12.75">
      <c r="A84" s="1" t="str">
        <f t="shared" si="21"/>
        <v>716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447"/>
      <c r="U84" s="455">
        <f t="shared" si="18"/>
        <v>0</v>
      </c>
    </row>
    <row r="85" spans="1:21" ht="27">
      <c r="A85" s="1" t="str">
        <f t="shared" si="21"/>
        <v>716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7615</v>
      </c>
      <c r="I85" s="117">
        <v>4286</v>
      </c>
      <c r="J85" s="117">
        <v>92742</v>
      </c>
      <c r="K85" s="117">
        <v>0</v>
      </c>
      <c r="L85" s="117">
        <v>212806</v>
      </c>
      <c r="M85" s="117">
        <v>845156</v>
      </c>
      <c r="N85" s="117">
        <v>3228</v>
      </c>
      <c r="O85" s="117">
        <v>236405</v>
      </c>
      <c r="P85" s="117">
        <v>90264</v>
      </c>
      <c r="Q85" s="117">
        <v>27314</v>
      </c>
      <c r="R85" s="117">
        <v>2524</v>
      </c>
      <c r="S85" s="117">
        <v>32568</v>
      </c>
      <c r="T85" s="447"/>
      <c r="U85" s="455">
        <f t="shared" si="18"/>
        <v>1554908</v>
      </c>
    </row>
    <row r="86" spans="1:21" ht="40.5">
      <c r="A86" s="1" t="str">
        <f t="shared" si="21"/>
        <v>716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1370</v>
      </c>
      <c r="I86" s="117">
        <v>13919</v>
      </c>
      <c r="J86" s="117">
        <v>0</v>
      </c>
      <c r="K86" s="117">
        <v>651779</v>
      </c>
      <c r="L86" s="117">
        <v>207984</v>
      </c>
      <c r="M86" s="117">
        <v>1498654</v>
      </c>
      <c r="N86" s="117">
        <v>5724</v>
      </c>
      <c r="O86" s="117">
        <v>8521</v>
      </c>
      <c r="P86" s="117">
        <v>138592</v>
      </c>
      <c r="Q86" s="117">
        <v>3430</v>
      </c>
      <c r="R86" s="117">
        <v>4475</v>
      </c>
      <c r="S86" s="117">
        <v>57751</v>
      </c>
      <c r="T86" s="447"/>
      <c r="U86" s="455">
        <f t="shared" si="18"/>
        <v>2592199</v>
      </c>
    </row>
    <row r="87" spans="1:21" ht="27">
      <c r="A87" s="1" t="str">
        <f t="shared" si="21"/>
        <v>716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15531</v>
      </c>
      <c r="I87" s="117">
        <v>8819</v>
      </c>
      <c r="J87" s="117">
        <v>0</v>
      </c>
      <c r="K87" s="117">
        <v>244624</v>
      </c>
      <c r="L87" s="117">
        <v>308200</v>
      </c>
      <c r="M87" s="117">
        <v>8705</v>
      </c>
      <c r="N87" s="117">
        <v>33</v>
      </c>
      <c r="O87" s="117">
        <v>242847</v>
      </c>
      <c r="P87" s="117">
        <v>59682</v>
      </c>
      <c r="Q87" s="117">
        <v>2867</v>
      </c>
      <c r="R87" s="117">
        <v>26</v>
      </c>
      <c r="S87" s="117">
        <v>335</v>
      </c>
      <c r="T87" s="447"/>
      <c r="U87" s="455">
        <f t="shared" si="18"/>
        <v>891669</v>
      </c>
    </row>
    <row r="88" spans="1:21" ht="27">
      <c r="A88" s="1" t="str">
        <f t="shared" si="21"/>
        <v>716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716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18919</v>
      </c>
      <c r="I89" s="117">
        <v>2255</v>
      </c>
      <c r="J89" s="117">
        <v>88349</v>
      </c>
      <c r="K89" s="117">
        <v>154384</v>
      </c>
      <c r="L89" s="117">
        <v>92140</v>
      </c>
      <c r="M89" s="117">
        <v>1300244</v>
      </c>
      <c r="N89" s="117">
        <v>4966</v>
      </c>
      <c r="O89" s="117">
        <v>208786</v>
      </c>
      <c r="P89" s="117">
        <v>61145</v>
      </c>
      <c r="Q89" s="117">
        <v>146</v>
      </c>
      <c r="R89" s="117">
        <v>3883</v>
      </c>
      <c r="S89" s="117">
        <v>50105</v>
      </c>
      <c r="T89" s="447"/>
      <c r="U89" s="455">
        <f t="shared" si="18"/>
        <v>1985322</v>
      </c>
    </row>
    <row r="90" spans="1:21" ht="14.25">
      <c r="A90" s="1" t="str">
        <f t="shared" si="21"/>
        <v>716</v>
      </c>
      <c r="B90" s="103" t="s">
        <v>341</v>
      </c>
      <c r="C90" s="172" t="str">
        <f t="shared" si="22"/>
        <v>2I100</v>
      </c>
      <c r="D90" s="467" t="s">
        <v>254</v>
      </c>
      <c r="E90" s="468"/>
      <c r="F90" s="468"/>
      <c r="G90" s="441" t="s">
        <v>255</v>
      </c>
      <c r="H90" s="106">
        <f aca="true" t="shared" si="25" ref="H90:T90">SUM(H91:H95)</f>
        <v>148</v>
      </c>
      <c r="I90" s="107">
        <f t="shared" si="25"/>
        <v>19248</v>
      </c>
      <c r="J90" s="107">
        <f t="shared" si="25"/>
        <v>0</v>
      </c>
      <c r="K90" s="107">
        <f t="shared" si="25"/>
        <v>0</v>
      </c>
      <c r="L90" s="107">
        <f t="shared" si="25"/>
        <v>1966996</v>
      </c>
      <c r="M90" s="107">
        <f t="shared" si="25"/>
        <v>251024</v>
      </c>
      <c r="N90" s="107">
        <f t="shared" si="25"/>
        <v>959</v>
      </c>
      <c r="O90" s="107">
        <f t="shared" si="25"/>
        <v>0</v>
      </c>
      <c r="P90" s="107">
        <f t="shared" si="25"/>
        <v>0</v>
      </c>
      <c r="Q90" s="107">
        <f t="shared" si="25"/>
        <v>9</v>
      </c>
      <c r="R90" s="107">
        <f t="shared" si="25"/>
        <v>750</v>
      </c>
      <c r="S90" s="107">
        <f t="shared" si="25"/>
        <v>9673</v>
      </c>
      <c r="T90" s="460">
        <f t="shared" si="25"/>
        <v>0</v>
      </c>
      <c r="U90" s="454">
        <f t="shared" si="18"/>
        <v>2248807</v>
      </c>
    </row>
    <row r="91" spans="1:21" ht="27">
      <c r="A91" s="1" t="str">
        <f t="shared" si="21"/>
        <v>716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148</v>
      </c>
      <c r="I91" s="117">
        <v>16823</v>
      </c>
      <c r="J91" s="117">
        <v>0</v>
      </c>
      <c r="K91" s="117">
        <v>0</v>
      </c>
      <c r="L91" s="117">
        <v>1940893</v>
      </c>
      <c r="M91" s="117">
        <v>251024</v>
      </c>
      <c r="N91" s="117">
        <v>959</v>
      </c>
      <c r="O91" s="117">
        <v>0</v>
      </c>
      <c r="P91" s="117">
        <v>0</v>
      </c>
      <c r="Q91" s="117">
        <v>9</v>
      </c>
      <c r="R91" s="117">
        <v>750</v>
      </c>
      <c r="S91" s="117">
        <v>9673</v>
      </c>
      <c r="T91" s="447"/>
      <c r="U91" s="455">
        <f t="shared" si="18"/>
        <v>2220279</v>
      </c>
    </row>
    <row r="92" spans="1:21" ht="27">
      <c r="A92" s="1" t="str">
        <f t="shared" si="21"/>
        <v>716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716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716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716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0</v>
      </c>
      <c r="I95" s="444">
        <v>2425</v>
      </c>
      <c r="J95" s="444">
        <v>0</v>
      </c>
      <c r="K95" s="444">
        <v>0</v>
      </c>
      <c r="L95" s="444">
        <v>26103</v>
      </c>
      <c r="M95" s="444">
        <v>0</v>
      </c>
      <c r="N95" s="444">
        <v>0</v>
      </c>
      <c r="O95" s="444">
        <v>0</v>
      </c>
      <c r="P95" s="444">
        <v>0</v>
      </c>
      <c r="Q95" s="444">
        <v>0</v>
      </c>
      <c r="R95" s="444">
        <v>0</v>
      </c>
      <c r="S95" s="444">
        <v>0</v>
      </c>
      <c r="T95" s="452"/>
      <c r="U95" s="456">
        <f t="shared" si="18"/>
        <v>28528</v>
      </c>
    </row>
    <row r="96" spans="1:21" ht="14.25">
      <c r="A96" s="1" t="str">
        <f t="shared" si="21"/>
        <v>716</v>
      </c>
      <c r="B96" s="103" t="s">
        <v>341</v>
      </c>
      <c r="C96" s="172" t="str">
        <f t="shared" si="22"/>
        <v>2J100</v>
      </c>
      <c r="D96" s="467" t="s">
        <v>266</v>
      </c>
      <c r="E96" s="518"/>
      <c r="F96" s="518"/>
      <c r="G96" s="441" t="s">
        <v>267</v>
      </c>
      <c r="H96" s="106">
        <f aca="true" t="shared" si="26" ref="H96:T96">SUM(H97:H102)</f>
        <v>16635</v>
      </c>
      <c r="I96" s="107">
        <f t="shared" si="26"/>
        <v>37313</v>
      </c>
      <c r="J96" s="107">
        <f t="shared" si="26"/>
        <v>0</v>
      </c>
      <c r="K96" s="107">
        <f t="shared" si="26"/>
        <v>98</v>
      </c>
      <c r="L96" s="107">
        <f t="shared" si="26"/>
        <v>1309606</v>
      </c>
      <c r="M96" s="107">
        <f t="shared" si="26"/>
        <v>1275038</v>
      </c>
      <c r="N96" s="107">
        <f t="shared" si="26"/>
        <v>4870</v>
      </c>
      <c r="O96" s="107">
        <f t="shared" si="26"/>
        <v>215378</v>
      </c>
      <c r="P96" s="107">
        <f t="shared" si="26"/>
        <v>0</v>
      </c>
      <c r="Q96" s="107">
        <f t="shared" si="26"/>
        <v>2064</v>
      </c>
      <c r="R96" s="107">
        <f t="shared" si="26"/>
        <v>3807</v>
      </c>
      <c r="S96" s="107">
        <f t="shared" si="26"/>
        <v>49134</v>
      </c>
      <c r="T96" s="460">
        <f t="shared" si="26"/>
        <v>0</v>
      </c>
      <c r="U96" s="454">
        <f t="shared" si="18"/>
        <v>2913943</v>
      </c>
    </row>
    <row r="97" spans="1:21" ht="27">
      <c r="A97" s="1" t="str">
        <f t="shared" si="21"/>
        <v>716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14462</v>
      </c>
      <c r="I97" s="117">
        <v>26993</v>
      </c>
      <c r="J97" s="117">
        <v>0</v>
      </c>
      <c r="K97" s="117">
        <v>98</v>
      </c>
      <c r="L97" s="117">
        <v>610624</v>
      </c>
      <c r="M97" s="117">
        <v>1275038</v>
      </c>
      <c r="N97" s="117">
        <v>4870</v>
      </c>
      <c r="O97" s="117">
        <v>215378</v>
      </c>
      <c r="P97" s="117">
        <v>0</v>
      </c>
      <c r="Q97" s="117">
        <v>2064</v>
      </c>
      <c r="R97" s="117">
        <v>3807</v>
      </c>
      <c r="S97" s="117">
        <v>49134</v>
      </c>
      <c r="T97" s="447"/>
      <c r="U97" s="455">
        <f t="shared" si="18"/>
        <v>2202468</v>
      </c>
    </row>
    <row r="98" spans="1:21" ht="27">
      <c r="A98" s="1" t="str">
        <f t="shared" si="21"/>
        <v>716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716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716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716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447"/>
      <c r="U101" s="455">
        <f t="shared" si="27"/>
        <v>0</v>
      </c>
    </row>
    <row r="102" spans="1:21" ht="27.75" thickBot="1">
      <c r="A102" s="1" t="str">
        <f t="shared" si="21"/>
        <v>716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2173</v>
      </c>
      <c r="I102" s="444">
        <v>10320</v>
      </c>
      <c r="J102" s="444">
        <v>0</v>
      </c>
      <c r="K102" s="444">
        <v>0</v>
      </c>
      <c r="L102" s="444">
        <v>698982</v>
      </c>
      <c r="M102" s="444">
        <v>0</v>
      </c>
      <c r="N102" s="444">
        <v>0</v>
      </c>
      <c r="O102" s="444">
        <v>0</v>
      </c>
      <c r="P102" s="444">
        <v>0</v>
      </c>
      <c r="Q102" s="444">
        <v>0</v>
      </c>
      <c r="R102" s="444">
        <v>0</v>
      </c>
      <c r="S102" s="444">
        <v>0</v>
      </c>
      <c r="T102" s="452"/>
      <c r="U102" s="456">
        <f t="shared" si="27"/>
        <v>711475</v>
      </c>
    </row>
    <row r="103" spans="1:21" ht="15" thickBot="1">
      <c r="A103" s="1" t="str">
        <f t="shared" si="21"/>
        <v>716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3"/>
      <c r="U103" s="464">
        <f t="shared" si="27"/>
        <v>0</v>
      </c>
    </row>
    <row r="104" spans="1:21" ht="29.25" thickBot="1">
      <c r="A104" s="1" t="str">
        <f t="shared" si="21"/>
        <v>716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22525</v>
      </c>
      <c r="I104" s="118">
        <v>3494</v>
      </c>
      <c r="J104" s="118">
        <v>40676</v>
      </c>
      <c r="K104" s="118">
        <v>1090709</v>
      </c>
      <c r="L104" s="118">
        <v>9748</v>
      </c>
      <c r="M104" s="118">
        <v>730605</v>
      </c>
      <c r="N104" s="118">
        <v>2791</v>
      </c>
      <c r="O104" s="118">
        <v>155514</v>
      </c>
      <c r="P104" s="118">
        <v>0</v>
      </c>
      <c r="Q104" s="118">
        <v>7939</v>
      </c>
      <c r="R104" s="118">
        <v>2182</v>
      </c>
      <c r="S104" s="118">
        <v>28154</v>
      </c>
      <c r="T104" s="498"/>
      <c r="U104" s="464">
        <f t="shared" si="27"/>
        <v>2094337</v>
      </c>
    </row>
    <row r="105" spans="1:21" ht="16.5" thickBot="1">
      <c r="A105" s="1" t="str">
        <f t="shared" si="21"/>
        <v>716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U105">H104+H103+H96+H90+H81+H67+H61+H55+H54+H53+H52+H35</f>
        <v>96791456</v>
      </c>
      <c r="I105" s="128">
        <f t="shared" si="28"/>
        <v>295715</v>
      </c>
      <c r="J105" s="128">
        <f t="shared" si="28"/>
        <v>10850839</v>
      </c>
      <c r="K105" s="128">
        <f t="shared" si="28"/>
        <v>15117745</v>
      </c>
      <c r="L105" s="128">
        <f t="shared" si="28"/>
        <v>10333123</v>
      </c>
      <c r="M105" s="128">
        <f t="shared" si="28"/>
        <v>31700507</v>
      </c>
      <c r="N105" s="128">
        <f t="shared" si="28"/>
        <v>115348</v>
      </c>
      <c r="O105" s="128">
        <f t="shared" si="28"/>
        <v>3871891</v>
      </c>
      <c r="P105" s="128">
        <f t="shared" si="28"/>
        <v>5756084</v>
      </c>
      <c r="Q105" s="128">
        <f t="shared" si="28"/>
        <v>5373242</v>
      </c>
      <c r="R105" s="128">
        <f t="shared" si="28"/>
        <v>90182</v>
      </c>
      <c r="S105" s="128">
        <f t="shared" si="28"/>
        <v>1170296</v>
      </c>
      <c r="T105" s="453">
        <f t="shared" si="28"/>
        <v>0</v>
      </c>
      <c r="U105" s="464">
        <f t="shared" si="28"/>
        <v>181466428</v>
      </c>
    </row>
    <row r="106" spans="1:21" ht="17.25" thickBot="1">
      <c r="A106" s="1" t="str">
        <f t="shared" si="21"/>
        <v>716</v>
      </c>
      <c r="B106" s="103" t="s">
        <v>341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4.25">
      <c r="A107" s="1" t="str">
        <f t="shared" si="21"/>
        <v>716</v>
      </c>
      <c r="B107" s="103" t="s">
        <v>341</v>
      </c>
      <c r="C107" s="172" t="str">
        <f t="shared" si="22"/>
        <v>3A100</v>
      </c>
      <c r="D107" s="467" t="s">
        <v>286</v>
      </c>
      <c r="E107" s="468"/>
      <c r="F107" s="468"/>
      <c r="G107" s="441" t="s">
        <v>287</v>
      </c>
      <c r="H107" s="106">
        <f aca="true" t="shared" si="29" ref="H107:T107">H108+H111</f>
        <v>1246088</v>
      </c>
      <c r="I107" s="107">
        <f t="shared" si="29"/>
        <v>63737</v>
      </c>
      <c r="J107" s="107">
        <f t="shared" si="29"/>
        <v>0</v>
      </c>
      <c r="K107" s="107">
        <f t="shared" si="29"/>
        <v>1758702</v>
      </c>
      <c r="L107" s="107">
        <f t="shared" si="29"/>
        <v>2050473</v>
      </c>
      <c r="M107" s="107">
        <f t="shared" si="29"/>
        <v>8402423</v>
      </c>
      <c r="N107" s="107">
        <f t="shared" si="29"/>
        <v>34720</v>
      </c>
      <c r="O107" s="107">
        <f t="shared" si="29"/>
        <v>1439959</v>
      </c>
      <c r="P107" s="107">
        <f t="shared" si="29"/>
        <v>235129</v>
      </c>
      <c r="Q107" s="107">
        <f t="shared" si="29"/>
        <v>1537204</v>
      </c>
      <c r="R107" s="107">
        <f t="shared" si="29"/>
        <v>28668</v>
      </c>
      <c r="S107" s="107">
        <f t="shared" si="29"/>
        <v>372631</v>
      </c>
      <c r="T107" s="460">
        <f t="shared" si="29"/>
        <v>0</v>
      </c>
      <c r="U107" s="454">
        <f aca="true" t="shared" si="30" ref="U107:U126">SUM(H107:T107)</f>
        <v>17169734</v>
      </c>
    </row>
    <row r="108" spans="1:21" ht="13.5">
      <c r="A108" s="1" t="str">
        <f t="shared" si="21"/>
        <v>716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732466</v>
      </c>
      <c r="I108" s="109">
        <f t="shared" si="31"/>
        <v>42145</v>
      </c>
      <c r="J108" s="109">
        <f t="shared" si="31"/>
        <v>0</v>
      </c>
      <c r="K108" s="109">
        <f t="shared" si="31"/>
        <v>132514</v>
      </c>
      <c r="L108" s="109">
        <f t="shared" si="31"/>
        <v>1341868</v>
      </c>
      <c r="M108" s="109">
        <f t="shared" si="31"/>
        <v>5927184</v>
      </c>
      <c r="N108" s="109">
        <f t="shared" si="31"/>
        <v>20782</v>
      </c>
      <c r="O108" s="109">
        <f t="shared" si="31"/>
        <v>1207361</v>
      </c>
      <c r="P108" s="109">
        <f t="shared" si="31"/>
        <v>0</v>
      </c>
      <c r="Q108" s="109">
        <f t="shared" si="31"/>
        <v>156313</v>
      </c>
      <c r="R108" s="109">
        <f t="shared" si="31"/>
        <v>17771</v>
      </c>
      <c r="S108" s="109">
        <f t="shared" si="31"/>
        <v>232009</v>
      </c>
      <c r="T108" s="448">
        <f t="shared" si="31"/>
        <v>0</v>
      </c>
      <c r="U108" s="455">
        <f t="shared" si="30"/>
        <v>9810413</v>
      </c>
    </row>
    <row r="109" spans="1:21" ht="13.5">
      <c r="A109" s="1" t="str">
        <f t="shared" si="21"/>
        <v>716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679069</v>
      </c>
      <c r="I109" s="413">
        <v>39073</v>
      </c>
      <c r="J109" s="413">
        <v>0</v>
      </c>
      <c r="K109" s="413">
        <v>122854</v>
      </c>
      <c r="L109" s="413">
        <v>1244046</v>
      </c>
      <c r="M109" s="413">
        <v>5406905</v>
      </c>
      <c r="N109" s="413">
        <v>18958</v>
      </c>
      <c r="O109" s="413">
        <v>1119344</v>
      </c>
      <c r="P109" s="413">
        <v>0</v>
      </c>
      <c r="Q109" s="413">
        <v>156008</v>
      </c>
      <c r="R109" s="413">
        <v>16345</v>
      </c>
      <c r="S109" s="413">
        <v>213539</v>
      </c>
      <c r="T109" s="451"/>
      <c r="U109" s="455">
        <f t="shared" si="30"/>
        <v>9016141</v>
      </c>
    </row>
    <row r="110" spans="1:21" ht="13.5">
      <c r="A110" s="1" t="str">
        <f t="shared" si="21"/>
        <v>716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53397</v>
      </c>
      <c r="I110" s="413">
        <v>3072</v>
      </c>
      <c r="J110" s="413">
        <v>0</v>
      </c>
      <c r="K110" s="413">
        <v>9660</v>
      </c>
      <c r="L110" s="413">
        <v>97822</v>
      </c>
      <c r="M110" s="413">
        <v>520279</v>
      </c>
      <c r="N110" s="413">
        <v>1824</v>
      </c>
      <c r="O110" s="413">
        <v>88017</v>
      </c>
      <c r="P110" s="413">
        <v>0</v>
      </c>
      <c r="Q110" s="413">
        <v>305</v>
      </c>
      <c r="R110" s="413">
        <v>1426</v>
      </c>
      <c r="S110" s="413">
        <v>18470</v>
      </c>
      <c r="T110" s="451"/>
      <c r="U110" s="455">
        <f t="shared" si="30"/>
        <v>794272</v>
      </c>
    </row>
    <row r="111" spans="1:21" ht="27.75" thickBot="1">
      <c r="A111" s="1" t="str">
        <f t="shared" si="21"/>
        <v>716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6">
        <f>1713622-500000-700000</f>
        <v>513622</v>
      </c>
      <c r="I111" s="477">
        <v>21592</v>
      </c>
      <c r="J111" s="477">
        <v>0</v>
      </c>
      <c r="K111" s="477">
        <v>1626188</v>
      </c>
      <c r="L111" s="477">
        <v>708605</v>
      </c>
      <c r="M111" s="477">
        <f>3975239-500000-1000000</f>
        <v>2475239</v>
      </c>
      <c r="N111" s="477">
        <v>13938</v>
      </c>
      <c r="O111" s="477">
        <v>232598</v>
      </c>
      <c r="P111" s="477">
        <v>235129</v>
      </c>
      <c r="Q111" s="477">
        <v>1380891</v>
      </c>
      <c r="R111" s="477">
        <v>10897</v>
      </c>
      <c r="S111" s="477">
        <v>140622</v>
      </c>
      <c r="T111" s="478"/>
      <c r="U111" s="456">
        <f t="shared" si="30"/>
        <v>7359321</v>
      </c>
    </row>
    <row r="112" spans="1:21" ht="14.25">
      <c r="A112" s="1" t="str">
        <f t="shared" si="21"/>
        <v>716</v>
      </c>
      <c r="B112" s="103" t="s">
        <v>341</v>
      </c>
      <c r="C112" s="172" t="str">
        <f t="shared" si="22"/>
        <v>3B100</v>
      </c>
      <c r="D112" s="467" t="s">
        <v>296</v>
      </c>
      <c r="E112" s="468"/>
      <c r="F112" s="468"/>
      <c r="G112" s="441" t="s">
        <v>297</v>
      </c>
      <c r="H112" s="106">
        <f>SUM(H113:H117)</f>
        <v>38128969</v>
      </c>
      <c r="I112" s="107">
        <f aca="true" t="shared" si="32" ref="I112:T112">SUM(I113:I117)</f>
        <v>359488</v>
      </c>
      <c r="J112" s="107">
        <f t="shared" si="32"/>
        <v>0</v>
      </c>
      <c r="K112" s="107">
        <f t="shared" si="32"/>
        <v>14137260</v>
      </c>
      <c r="L112" s="107">
        <f t="shared" si="32"/>
        <v>29849675</v>
      </c>
      <c r="M112" s="107">
        <f t="shared" si="32"/>
        <v>86272973</v>
      </c>
      <c r="N112" s="107">
        <f t="shared" si="32"/>
        <v>303846</v>
      </c>
      <c r="O112" s="107">
        <f t="shared" si="32"/>
        <v>10937093</v>
      </c>
      <c r="P112" s="107">
        <f t="shared" si="32"/>
        <v>5871787</v>
      </c>
      <c r="Q112" s="107">
        <f t="shared" si="32"/>
        <v>8420997</v>
      </c>
      <c r="R112" s="107">
        <f t="shared" si="32"/>
        <v>235211</v>
      </c>
      <c r="S112" s="107">
        <f t="shared" si="32"/>
        <v>3093821</v>
      </c>
      <c r="T112" s="460">
        <f t="shared" si="32"/>
        <v>0</v>
      </c>
      <c r="U112" s="454">
        <f t="shared" si="30"/>
        <v>197611120</v>
      </c>
    </row>
    <row r="113" spans="1:21" ht="13.5">
      <c r="A113" s="1" t="str">
        <f t="shared" si="21"/>
        <v>716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51"/>
      <c r="U113" s="455">
        <f t="shared" si="30"/>
        <v>0</v>
      </c>
    </row>
    <row r="114" spans="1:21" ht="13.5">
      <c r="A114" s="1" t="str">
        <f t="shared" si="21"/>
        <v>716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11172</v>
      </c>
      <c r="I114" s="413">
        <v>0</v>
      </c>
      <c r="J114" s="413">
        <v>0</v>
      </c>
      <c r="K114" s="413">
        <v>0</v>
      </c>
      <c r="L114" s="413">
        <v>13590</v>
      </c>
      <c r="M114" s="413">
        <v>32824</v>
      </c>
      <c r="N114" s="413">
        <v>115</v>
      </c>
      <c r="O114" s="413">
        <v>0</v>
      </c>
      <c r="P114" s="413">
        <v>0</v>
      </c>
      <c r="Q114" s="413">
        <v>0</v>
      </c>
      <c r="R114" s="413">
        <v>90</v>
      </c>
      <c r="S114" s="413">
        <v>1161</v>
      </c>
      <c r="T114" s="451"/>
      <c r="U114" s="455">
        <f t="shared" si="30"/>
        <v>58952</v>
      </c>
    </row>
    <row r="115" spans="1:21" ht="13.5">
      <c r="A115" s="1" t="str">
        <f t="shared" si="21"/>
        <v>716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f>35059958-68618+926457</f>
        <v>35917797</v>
      </c>
      <c r="I115" s="413">
        <v>359488</v>
      </c>
      <c r="J115" s="413">
        <v>0</v>
      </c>
      <c r="K115" s="413">
        <f>14344409-207149</f>
        <v>14137260</v>
      </c>
      <c r="L115" s="413">
        <f>29922905-86820</f>
        <v>29836085</v>
      </c>
      <c r="M115" s="413">
        <f>86482199-264790</f>
        <v>86217409</v>
      </c>
      <c r="N115" s="413">
        <f>303649+2</f>
        <v>303651</v>
      </c>
      <c r="O115" s="413">
        <f>11062393-85934-39366</f>
        <v>10937093</v>
      </c>
      <c r="P115" s="413">
        <f>6391885-520098</f>
        <v>5871787</v>
      </c>
      <c r="Q115" s="413">
        <f>8425374-4377</f>
        <v>8420997</v>
      </c>
      <c r="R115" s="413">
        <v>235059</v>
      </c>
      <c r="S115" s="413">
        <f>3092044-188</f>
        <v>3091856</v>
      </c>
      <c r="T115" s="451"/>
      <c r="U115" s="455">
        <f t="shared" si="30"/>
        <v>195328482</v>
      </c>
    </row>
    <row r="116" spans="1:21" ht="27">
      <c r="A116" s="1" t="str">
        <f t="shared" si="21"/>
        <v>716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5">
        <f t="shared" si="30"/>
        <v>0</v>
      </c>
    </row>
    <row r="117" spans="1:21" ht="27.75" thickBot="1">
      <c r="A117" s="1" t="str">
        <f t="shared" si="21"/>
        <v>716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6">
        <v>2200000</v>
      </c>
      <c r="I117" s="477">
        <v>0</v>
      </c>
      <c r="J117" s="477">
        <v>0</v>
      </c>
      <c r="K117" s="477">
        <v>0</v>
      </c>
      <c r="L117" s="477">
        <v>0</v>
      </c>
      <c r="M117" s="477">
        <v>22740</v>
      </c>
      <c r="N117" s="477">
        <v>80</v>
      </c>
      <c r="O117" s="477">
        <v>0</v>
      </c>
      <c r="P117" s="477">
        <v>0</v>
      </c>
      <c r="Q117" s="477">
        <v>0</v>
      </c>
      <c r="R117" s="477">
        <v>62</v>
      </c>
      <c r="S117" s="477">
        <v>804</v>
      </c>
      <c r="T117" s="478"/>
      <c r="U117" s="456">
        <f t="shared" si="30"/>
        <v>2223686</v>
      </c>
    </row>
    <row r="118" spans="1:21" ht="15" thickBot="1">
      <c r="A118" s="1" t="str">
        <f t="shared" si="21"/>
        <v>716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3"/>
      <c r="U118" s="464">
        <f t="shared" si="30"/>
        <v>0</v>
      </c>
    </row>
    <row r="119" spans="1:21" ht="15" thickBot="1">
      <c r="A119" s="1" t="str">
        <f t="shared" si="21"/>
        <v>716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46285</v>
      </c>
      <c r="I119" s="522">
        <v>186</v>
      </c>
      <c r="J119" s="522">
        <v>0</v>
      </c>
      <c r="K119" s="522">
        <v>3308</v>
      </c>
      <c r="L119" s="522">
        <v>169481</v>
      </c>
      <c r="M119" s="522">
        <v>217911</v>
      </c>
      <c r="N119" s="522">
        <v>764</v>
      </c>
      <c r="O119" s="522">
        <v>30268</v>
      </c>
      <c r="P119" s="522">
        <v>0</v>
      </c>
      <c r="Q119" s="522">
        <v>19915</v>
      </c>
      <c r="R119" s="522">
        <v>597</v>
      </c>
      <c r="S119" s="522">
        <v>7708</v>
      </c>
      <c r="T119" s="523"/>
      <c r="U119" s="464">
        <f t="shared" si="30"/>
        <v>496423</v>
      </c>
    </row>
    <row r="120" spans="1:21" ht="15" thickBot="1">
      <c r="A120" s="1" t="str">
        <f t="shared" si="21"/>
        <v>716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/>
      <c r="I120" s="522"/>
      <c r="J120" s="522"/>
      <c r="K120" s="522">
        <v>280000</v>
      </c>
      <c r="L120" s="522"/>
      <c r="M120" s="522"/>
      <c r="N120" s="522"/>
      <c r="O120" s="522"/>
      <c r="P120" s="522"/>
      <c r="Q120" s="522"/>
      <c r="R120" s="522"/>
      <c r="S120" s="522"/>
      <c r="T120" s="523"/>
      <c r="U120" s="464">
        <f t="shared" si="30"/>
        <v>280000</v>
      </c>
    </row>
    <row r="121" spans="1:21" ht="15" thickBot="1">
      <c r="A121" s="1" t="str">
        <f t="shared" si="21"/>
        <v>716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522">
        <v>953704</v>
      </c>
      <c r="I121" s="522">
        <v>106135</v>
      </c>
      <c r="J121" s="522">
        <v>0</v>
      </c>
      <c r="K121" s="522">
        <v>248889</v>
      </c>
      <c r="L121" s="522">
        <v>713840</v>
      </c>
      <c r="M121" s="522">
        <v>1985157</v>
      </c>
      <c r="N121" s="522">
        <v>6960</v>
      </c>
      <c r="O121" s="522">
        <v>137609</v>
      </c>
      <c r="P121" s="522">
        <v>0</v>
      </c>
      <c r="Q121" s="522">
        <v>21025</v>
      </c>
      <c r="R121" s="522">
        <v>5442</v>
      </c>
      <c r="S121" s="522">
        <v>70224</v>
      </c>
      <c r="T121" s="523"/>
      <c r="U121" s="464">
        <f t="shared" si="30"/>
        <v>4248985</v>
      </c>
    </row>
    <row r="122" spans="1:21" ht="29.25" thickBot="1">
      <c r="A122" s="1" t="str">
        <f t="shared" si="21"/>
        <v>716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3"/>
      <c r="U122" s="464">
        <f t="shared" si="30"/>
        <v>0</v>
      </c>
    </row>
    <row r="123" spans="1:21" ht="29.25" thickBot="1">
      <c r="A123" s="1" t="str">
        <f t="shared" si="21"/>
        <v>716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>
        <v>450241</v>
      </c>
      <c r="I123" s="528">
        <v>18676</v>
      </c>
      <c r="J123" s="528">
        <v>0</v>
      </c>
      <c r="K123" s="528">
        <v>123397</v>
      </c>
      <c r="L123" s="528">
        <v>232753</v>
      </c>
      <c r="M123" s="528">
        <v>718000</v>
      </c>
      <c r="N123" s="528">
        <v>2517</v>
      </c>
      <c r="O123" s="528">
        <v>66235</v>
      </c>
      <c r="P123" s="528">
        <v>234689</v>
      </c>
      <c r="Q123" s="528">
        <v>51622</v>
      </c>
      <c r="R123" s="528">
        <v>1968</v>
      </c>
      <c r="S123" s="528">
        <v>25399</v>
      </c>
      <c r="T123" s="529"/>
      <c r="U123" s="520">
        <f t="shared" si="30"/>
        <v>1925497</v>
      </c>
    </row>
    <row r="124" spans="1:21" s="404" customFormat="1" ht="16.5" thickBot="1">
      <c r="A124" s="404" t="str">
        <f t="shared" si="21"/>
        <v>716</v>
      </c>
      <c r="B124" s="405" t="s">
        <v>341</v>
      </c>
      <c r="C124" s="406">
        <f t="shared" si="22"/>
        <v>39999</v>
      </c>
      <c r="D124" s="31">
        <v>39999</v>
      </c>
      <c r="E124" s="465"/>
      <c r="F124" s="466"/>
      <c r="G124" s="470" t="s">
        <v>320</v>
      </c>
      <c r="H124" s="472">
        <f>H123+H122+H121+H1161+H120+H119+H118+H112+H107</f>
        <v>40825287</v>
      </c>
      <c r="I124" s="473">
        <f aca="true" t="shared" si="33" ref="I124:T124">I123+I122+I121+I1161+I120+I119+I118+I112+I107</f>
        <v>548222</v>
      </c>
      <c r="J124" s="473">
        <f t="shared" si="33"/>
        <v>0</v>
      </c>
      <c r="K124" s="473">
        <f t="shared" si="33"/>
        <v>16551556</v>
      </c>
      <c r="L124" s="473">
        <f t="shared" si="33"/>
        <v>33016222</v>
      </c>
      <c r="M124" s="473">
        <f t="shared" si="33"/>
        <v>97596464</v>
      </c>
      <c r="N124" s="473">
        <f t="shared" si="33"/>
        <v>348807</v>
      </c>
      <c r="O124" s="473">
        <f t="shared" si="33"/>
        <v>12611164</v>
      </c>
      <c r="P124" s="473">
        <f t="shared" si="33"/>
        <v>6341605</v>
      </c>
      <c r="Q124" s="473">
        <f t="shared" si="33"/>
        <v>10050763</v>
      </c>
      <c r="R124" s="473">
        <f t="shared" si="33"/>
        <v>271886</v>
      </c>
      <c r="S124" s="473">
        <f t="shared" si="33"/>
        <v>3569783</v>
      </c>
      <c r="T124" s="474">
        <f t="shared" si="33"/>
        <v>0</v>
      </c>
      <c r="U124" s="475">
        <f t="shared" si="30"/>
        <v>221731759</v>
      </c>
    </row>
    <row r="125" spans="1:21" ht="16.5" thickBot="1">
      <c r="A125" s="1" t="str">
        <f t="shared" si="21"/>
        <v>716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>
        <v>68618</v>
      </c>
      <c r="I125" s="115"/>
      <c r="J125" s="115"/>
      <c r="K125" s="115">
        <v>207150</v>
      </c>
      <c r="L125" s="115">
        <f>12081+74742</f>
        <v>86823</v>
      </c>
      <c r="M125" s="115">
        <v>264791</v>
      </c>
      <c r="N125" s="115"/>
      <c r="O125" s="115">
        <v>85934</v>
      </c>
      <c r="P125" s="115">
        <v>520098</v>
      </c>
      <c r="Q125" s="115">
        <v>4377</v>
      </c>
      <c r="R125" s="115"/>
      <c r="S125" s="115">
        <v>192</v>
      </c>
      <c r="T125" s="461"/>
      <c r="U125" s="464">
        <f t="shared" si="30"/>
        <v>1237983</v>
      </c>
    </row>
    <row r="126" spans="1:21" ht="16.5" thickBot="1">
      <c r="A126" s="1" t="str">
        <f t="shared" si="21"/>
        <v>716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140046072</v>
      </c>
      <c r="I126" s="408">
        <f t="shared" si="34"/>
        <v>959764</v>
      </c>
      <c r="J126" s="408">
        <f t="shared" si="34"/>
        <v>10850839</v>
      </c>
      <c r="K126" s="408">
        <f t="shared" si="34"/>
        <v>38248913</v>
      </c>
      <c r="L126" s="408">
        <f t="shared" si="34"/>
        <v>47469429</v>
      </c>
      <c r="M126" s="408">
        <f t="shared" si="34"/>
        <v>136218120</v>
      </c>
      <c r="N126" s="408">
        <f t="shared" si="34"/>
        <v>487429</v>
      </c>
      <c r="O126" s="408">
        <f t="shared" si="34"/>
        <v>17395784</v>
      </c>
      <c r="P126" s="408">
        <f t="shared" si="34"/>
        <v>13467013</v>
      </c>
      <c r="Q126" s="408">
        <f t="shared" si="34"/>
        <v>16001091</v>
      </c>
      <c r="R126" s="408">
        <f t="shared" si="34"/>
        <v>381072</v>
      </c>
      <c r="S126" s="408">
        <f t="shared" si="34"/>
        <v>5086492</v>
      </c>
      <c r="T126" s="462">
        <f t="shared" si="34"/>
        <v>0</v>
      </c>
      <c r="U126" s="463">
        <f t="shared" si="30"/>
        <v>426612018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PageLayoutView="0" workbookViewId="0" topLeftCell="K105">
      <selection activeCell="R116" sqref="R116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716</v>
      </c>
      <c r="L6" s="3"/>
      <c r="M6" s="14" t="s">
        <v>101</v>
      </c>
      <c r="N6" s="15"/>
      <c r="O6" s="16"/>
      <c r="P6" s="16"/>
      <c r="Q6" s="100" t="str">
        <f>Info!B3</f>
        <v>2021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9.5" customHeight="1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69" customHeight="1" thickBot="1">
      <c r="D10" s="673"/>
      <c r="E10" s="674"/>
      <c r="F10" s="675"/>
      <c r="G10" s="677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30.75" customHeight="1">
      <c r="A16" s="1" t="str">
        <f>$K$6</f>
        <v>716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79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7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716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716</v>
      </c>
      <c r="B18" s="103" t="s">
        <v>342</v>
      </c>
      <c r="C18" s="172" t="str">
        <f t="shared" si="3"/>
        <v>1A120</v>
      </c>
      <c r="D18" s="482"/>
      <c r="E18" s="483" t="s">
        <v>112</v>
      </c>
      <c r="F18" s="425"/>
      <c r="G18" s="484" t="s">
        <v>113</v>
      </c>
      <c r="H18" s="530"/>
      <c r="I18" s="486"/>
      <c r="J18" s="486"/>
      <c r="K18" s="486"/>
      <c r="L18" s="486"/>
      <c r="M18" s="589"/>
      <c r="N18" s="589"/>
      <c r="O18" s="589"/>
      <c r="P18" s="589"/>
      <c r="Q18" s="486"/>
      <c r="R18" s="486"/>
      <c r="S18" s="486"/>
      <c r="T18" s="487"/>
      <c r="U18" s="456">
        <f t="shared" si="1"/>
        <v>0</v>
      </c>
    </row>
    <row r="19" spans="1:21" s="27" customFormat="1" ht="30.75" customHeight="1" thickBot="1">
      <c r="A19" s="1" t="str">
        <f t="shared" si="2"/>
        <v>716</v>
      </c>
      <c r="B19" s="103" t="s">
        <v>342</v>
      </c>
      <c r="C19" s="172" t="str">
        <f t="shared" si="3"/>
        <v>1B100</v>
      </c>
      <c r="D19" s="488" t="s">
        <v>114</v>
      </c>
      <c r="E19" s="489"/>
      <c r="F19" s="489"/>
      <c r="G19" s="490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4">
        <f t="shared" si="1"/>
        <v>0</v>
      </c>
    </row>
    <row r="20" spans="1:21" s="27" customFormat="1" ht="33.75" customHeight="1" thickBot="1">
      <c r="A20" s="1" t="str">
        <f t="shared" si="2"/>
        <v>716</v>
      </c>
      <c r="B20" s="103" t="s">
        <v>342</v>
      </c>
      <c r="C20" s="172" t="str">
        <f t="shared" si="3"/>
        <v>1C100</v>
      </c>
      <c r="D20" s="488" t="s">
        <v>116</v>
      </c>
      <c r="E20" s="489"/>
      <c r="F20" s="489"/>
      <c r="G20" s="490" t="s">
        <v>117</v>
      </c>
      <c r="H20" s="531"/>
      <c r="I20" s="492"/>
      <c r="J20" s="492"/>
      <c r="K20" s="492"/>
      <c r="L20" s="492"/>
      <c r="M20" s="590"/>
      <c r="N20" s="590"/>
      <c r="O20" s="590"/>
      <c r="P20" s="590"/>
      <c r="Q20" s="492"/>
      <c r="R20" s="492"/>
      <c r="S20" s="492"/>
      <c r="T20" s="493"/>
      <c r="U20" s="464">
        <f t="shared" si="1"/>
        <v>0</v>
      </c>
    </row>
    <row r="21" spans="1:21" s="27" customFormat="1" ht="19.5" customHeight="1" thickBot="1">
      <c r="A21" s="1" t="str">
        <f t="shared" si="2"/>
        <v>716</v>
      </c>
      <c r="B21" s="103" t="s">
        <v>342</v>
      </c>
      <c r="C21" s="172" t="str">
        <f t="shared" si="3"/>
        <v>1D100</v>
      </c>
      <c r="D21" s="488" t="s">
        <v>118</v>
      </c>
      <c r="E21" s="489"/>
      <c r="F21" s="489"/>
      <c r="G21" s="490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4">
        <f t="shared" si="1"/>
        <v>0</v>
      </c>
    </row>
    <row r="22" spans="1:21" s="27" customFormat="1" ht="31.5" customHeight="1" thickBot="1">
      <c r="A22" s="1" t="str">
        <f t="shared" si="2"/>
        <v>716</v>
      </c>
      <c r="B22" s="103" t="s">
        <v>342</v>
      </c>
      <c r="C22" s="172" t="str">
        <f t="shared" si="3"/>
        <v>1E100</v>
      </c>
      <c r="D22" s="494" t="s">
        <v>120</v>
      </c>
      <c r="E22" s="489"/>
      <c r="F22" s="489"/>
      <c r="G22" s="490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4">
        <f t="shared" si="1"/>
        <v>0</v>
      </c>
    </row>
    <row r="23" spans="1:21" s="27" customFormat="1" ht="28.5" customHeight="1">
      <c r="A23" s="1" t="str">
        <f t="shared" si="2"/>
        <v>716</v>
      </c>
      <c r="B23" s="103" t="s">
        <v>342</v>
      </c>
      <c r="C23" s="172" t="str">
        <f t="shared" si="3"/>
        <v>1F100</v>
      </c>
      <c r="D23" s="467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0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716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0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8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716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1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716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1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716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1"/>
      <c r="I27" s="413"/>
      <c r="J27" s="410"/>
      <c r="K27" s="410"/>
      <c r="L27" s="410"/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716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1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9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716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1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716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7"/>
      <c r="J30" s="486"/>
      <c r="K30" s="486"/>
      <c r="L30" s="486"/>
      <c r="M30" s="589"/>
      <c r="N30" s="589"/>
      <c r="O30" s="589"/>
      <c r="P30" s="589"/>
      <c r="Q30" s="486"/>
      <c r="R30" s="486"/>
      <c r="S30" s="486"/>
      <c r="T30" s="487"/>
      <c r="U30" s="456">
        <f t="shared" si="1"/>
        <v>0</v>
      </c>
    </row>
    <row r="31" spans="1:21" ht="19.5" customHeight="1" thickBot="1">
      <c r="A31" s="1" t="str">
        <f t="shared" si="2"/>
        <v>716</v>
      </c>
      <c r="B31" s="103" t="s">
        <v>342</v>
      </c>
      <c r="C31" s="172" t="str">
        <f t="shared" si="3"/>
        <v>1G100</v>
      </c>
      <c r="D31" s="494" t="s">
        <v>138</v>
      </c>
      <c r="E31" s="489"/>
      <c r="F31" s="489"/>
      <c r="G31" s="490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4">
        <f t="shared" si="1"/>
        <v>0</v>
      </c>
    </row>
    <row r="32" spans="1:21" ht="19.5" customHeight="1" thickBot="1">
      <c r="A32" s="1" t="str">
        <f t="shared" si="2"/>
        <v>716</v>
      </c>
      <c r="B32" s="103" t="s">
        <v>342</v>
      </c>
      <c r="C32" s="172" t="str">
        <f t="shared" si="3"/>
        <v>1H100</v>
      </c>
      <c r="D32" s="494" t="s">
        <v>140</v>
      </c>
      <c r="E32" s="489"/>
      <c r="F32" s="489"/>
      <c r="G32" s="490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4">
        <f t="shared" si="1"/>
        <v>0</v>
      </c>
    </row>
    <row r="33" spans="1:21" ht="27" customHeight="1" thickBot="1">
      <c r="A33" s="1" t="str">
        <f t="shared" si="2"/>
        <v>716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3">
        <f aca="true" t="shared" si="7" ref="I33:T33">I32+I31+I23+I22+I21+I20+I19+I16</f>
        <v>0</v>
      </c>
      <c r="J33" s="473">
        <f t="shared" si="7"/>
        <v>0</v>
      </c>
      <c r="K33" s="473">
        <f t="shared" si="7"/>
        <v>0</v>
      </c>
      <c r="L33" s="473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3">
        <f t="shared" si="7"/>
        <v>0</v>
      </c>
      <c r="R33" s="473">
        <f t="shared" si="7"/>
        <v>0</v>
      </c>
      <c r="S33" s="473">
        <f t="shared" si="7"/>
        <v>0</v>
      </c>
      <c r="T33" s="474">
        <f t="shared" si="7"/>
        <v>0</v>
      </c>
      <c r="U33" s="502">
        <f t="shared" si="1"/>
        <v>0</v>
      </c>
    </row>
    <row r="34" spans="1:21" ht="19.5" customHeight="1" thickBot="1">
      <c r="A34" s="1" t="str">
        <f t="shared" si="2"/>
        <v>716</v>
      </c>
      <c r="B34" s="103" t="s">
        <v>342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9.5" customHeight="1">
      <c r="A35" s="1" t="str">
        <f t="shared" si="2"/>
        <v>716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716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716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716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716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716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716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716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716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716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716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716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716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716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716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716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716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6"/>
      <c r="K51" s="486"/>
      <c r="L51" s="486"/>
      <c r="M51" s="592"/>
      <c r="N51" s="592"/>
      <c r="O51" s="592"/>
      <c r="P51" s="592"/>
      <c r="Q51" s="486"/>
      <c r="R51" s="486"/>
      <c r="S51" s="486"/>
      <c r="T51" s="487"/>
      <c r="U51" s="456">
        <f t="shared" si="9"/>
        <v>0</v>
      </c>
    </row>
    <row r="52" spans="1:21" ht="19.5" customHeight="1" thickBot="1">
      <c r="A52" s="1" t="str">
        <f t="shared" si="2"/>
        <v>716</v>
      </c>
      <c r="B52" s="103" t="s">
        <v>342</v>
      </c>
      <c r="C52" s="172" t="str">
        <f t="shared" si="3"/>
        <v>2B100</v>
      </c>
      <c r="D52" s="488" t="s">
        <v>178</v>
      </c>
      <c r="E52" s="505"/>
      <c r="F52" s="506"/>
      <c r="G52" s="490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4">
        <f t="shared" si="9"/>
        <v>0</v>
      </c>
    </row>
    <row r="53" spans="1:21" ht="19.5" customHeight="1" thickBot="1">
      <c r="A53" s="1" t="str">
        <f t="shared" si="2"/>
        <v>716</v>
      </c>
      <c r="B53" s="103" t="s">
        <v>342</v>
      </c>
      <c r="C53" s="172" t="str">
        <f t="shared" si="3"/>
        <v>2C100</v>
      </c>
      <c r="D53" s="488" t="s">
        <v>180</v>
      </c>
      <c r="E53" s="506"/>
      <c r="F53" s="506"/>
      <c r="G53" s="490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4">
        <f t="shared" si="9"/>
        <v>0</v>
      </c>
    </row>
    <row r="54" spans="1:21" ht="19.5" customHeight="1" thickBot="1">
      <c r="A54" s="1" t="str">
        <f t="shared" si="2"/>
        <v>716</v>
      </c>
      <c r="B54" s="103" t="s">
        <v>342</v>
      </c>
      <c r="C54" s="172" t="str">
        <f t="shared" si="3"/>
        <v>2D100</v>
      </c>
      <c r="D54" s="488" t="s">
        <v>182</v>
      </c>
      <c r="E54" s="506"/>
      <c r="F54" s="506"/>
      <c r="G54" s="490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4">
        <f t="shared" si="9"/>
        <v>0</v>
      </c>
    </row>
    <row r="55" spans="1:21" ht="19.5" customHeight="1">
      <c r="A55" s="1" t="str">
        <f t="shared" si="2"/>
        <v>716</v>
      </c>
      <c r="B55" s="103" t="s">
        <v>342</v>
      </c>
      <c r="C55" s="172" t="str">
        <f t="shared" si="3"/>
        <v>2E100</v>
      </c>
      <c r="D55" s="467" t="s">
        <v>184</v>
      </c>
      <c r="E55" s="468"/>
      <c r="F55" s="468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716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716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716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716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716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4" t="s">
        <v>195</v>
      </c>
      <c r="H60" s="485"/>
      <c r="I60" s="486"/>
      <c r="J60" s="486"/>
      <c r="K60" s="486"/>
      <c r="L60" s="486"/>
      <c r="M60" s="592"/>
      <c r="N60" s="592"/>
      <c r="O60" s="592"/>
      <c r="P60" s="592"/>
      <c r="Q60" s="486"/>
      <c r="R60" s="486"/>
      <c r="S60" s="486"/>
      <c r="T60" s="487"/>
      <c r="U60" s="456">
        <f t="shared" si="9"/>
        <v>0</v>
      </c>
    </row>
    <row r="61" spans="1:21" ht="19.5" customHeight="1" thickBot="1">
      <c r="A61" s="1" t="str">
        <f t="shared" si="2"/>
        <v>716</v>
      </c>
      <c r="B61" s="103" t="s">
        <v>342</v>
      </c>
      <c r="C61" s="172" t="str">
        <f t="shared" si="3"/>
        <v>2F100</v>
      </c>
      <c r="D61" s="467" t="s">
        <v>196</v>
      </c>
      <c r="E61" s="468"/>
      <c r="F61" s="468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716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716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716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716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716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5"/>
      <c r="I66" s="486"/>
      <c r="J66" s="486"/>
      <c r="K66" s="486"/>
      <c r="L66" s="486"/>
      <c r="M66" s="592"/>
      <c r="N66" s="592"/>
      <c r="O66" s="592"/>
      <c r="P66" s="592"/>
      <c r="Q66" s="486"/>
      <c r="R66" s="486"/>
      <c r="S66" s="486"/>
      <c r="T66" s="487"/>
      <c r="U66" s="456">
        <f t="shared" si="9"/>
        <v>0</v>
      </c>
    </row>
    <row r="67" spans="1:21" ht="23.25" customHeight="1">
      <c r="A67" s="1" t="str">
        <f t="shared" si="2"/>
        <v>716</v>
      </c>
      <c r="B67" s="103" t="s">
        <v>342</v>
      </c>
      <c r="C67" s="172" t="str">
        <f t="shared" si="3"/>
        <v>2G100</v>
      </c>
      <c r="D67" s="467" t="s">
        <v>208</v>
      </c>
      <c r="E67" s="468"/>
      <c r="F67" s="468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0</v>
      </c>
      <c r="L67" s="127">
        <f t="shared" si="17"/>
        <v>0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0</v>
      </c>
      <c r="S67" s="127">
        <f t="shared" si="17"/>
        <v>0</v>
      </c>
      <c r="T67" s="514">
        <f t="shared" si="17"/>
        <v>0</v>
      </c>
      <c r="U67" s="454">
        <f aca="true" t="shared" si="18" ref="U67:U97">SUM(H67:T67)</f>
        <v>0</v>
      </c>
    </row>
    <row r="68" spans="1:21" ht="27.75" customHeight="1">
      <c r="A68" s="1" t="str">
        <f t="shared" si="2"/>
        <v>716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0</v>
      </c>
      <c r="L68" s="123">
        <f t="shared" si="19"/>
        <v>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0</v>
      </c>
      <c r="S68" s="123">
        <f t="shared" si="19"/>
        <v>0</v>
      </c>
      <c r="T68" s="450">
        <f t="shared" si="19"/>
        <v>0</v>
      </c>
      <c r="U68" s="455">
        <f t="shared" si="18"/>
        <v>0</v>
      </c>
    </row>
    <row r="69" spans="1:21" ht="30.75" customHeight="1">
      <c r="A69" s="1" t="str">
        <f t="shared" si="2"/>
        <v>716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/>
      <c r="L69" s="410"/>
      <c r="M69" s="591"/>
      <c r="N69" s="591"/>
      <c r="O69" s="591"/>
      <c r="P69" s="591"/>
      <c r="Q69" s="410"/>
      <c r="R69" s="410"/>
      <c r="S69" s="410"/>
      <c r="T69" s="449"/>
      <c r="U69" s="455">
        <f t="shared" si="18"/>
        <v>0</v>
      </c>
    </row>
    <row r="70" spans="1:21" ht="27.75" customHeight="1">
      <c r="A70" s="1" t="str">
        <f t="shared" si="2"/>
        <v>716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/>
      <c r="L70" s="410"/>
      <c r="M70" s="591"/>
      <c r="N70" s="591"/>
      <c r="O70" s="591"/>
      <c r="P70" s="591"/>
      <c r="Q70" s="410"/>
      <c r="R70" s="410"/>
      <c r="S70" s="410"/>
      <c r="T70" s="449"/>
      <c r="U70" s="455">
        <f t="shared" si="18"/>
        <v>0</v>
      </c>
    </row>
    <row r="71" spans="1:21" ht="27.75" customHeight="1">
      <c r="A71" s="1" t="str">
        <f t="shared" si="2"/>
        <v>716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1"/>
      <c r="N71" s="591"/>
      <c r="O71" s="591"/>
      <c r="P71" s="591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716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1"/>
      <c r="N72" s="591"/>
      <c r="O72" s="591"/>
      <c r="P72" s="591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716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1"/>
      <c r="N73" s="591"/>
      <c r="O73" s="591"/>
      <c r="P73" s="591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716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716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716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716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716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716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716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4" t="s">
        <v>235</v>
      </c>
      <c r="H80" s="485"/>
      <c r="I80" s="486"/>
      <c r="J80" s="486"/>
      <c r="K80" s="486"/>
      <c r="L80" s="486"/>
      <c r="M80" s="592"/>
      <c r="N80" s="592"/>
      <c r="O80" s="592"/>
      <c r="P80" s="592"/>
      <c r="Q80" s="486"/>
      <c r="R80" s="486"/>
      <c r="S80" s="486"/>
      <c r="T80" s="487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716</v>
      </c>
      <c r="B81" s="103" t="s">
        <v>342</v>
      </c>
      <c r="C81" s="172" t="str">
        <f aca="true" t="shared" si="22" ref="C81:C126">IF(F81="",IF(E81="",D81,E81),F81)</f>
        <v>2H100</v>
      </c>
      <c r="D81" s="467" t="s">
        <v>236</v>
      </c>
      <c r="E81" s="468"/>
      <c r="F81" s="468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716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716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716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716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716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716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716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716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716</v>
      </c>
      <c r="B90" s="103" t="s">
        <v>342</v>
      </c>
      <c r="C90" s="172" t="str">
        <f t="shared" si="22"/>
        <v>2I100</v>
      </c>
      <c r="D90" s="467" t="s">
        <v>254</v>
      </c>
      <c r="E90" s="468"/>
      <c r="F90" s="468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0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716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716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716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716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716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4" t="s">
        <v>265</v>
      </c>
      <c r="H95" s="444"/>
      <c r="I95" s="365"/>
      <c r="J95" s="486"/>
      <c r="K95" s="486"/>
      <c r="L95" s="486"/>
      <c r="M95" s="592"/>
      <c r="N95" s="592"/>
      <c r="O95" s="592"/>
      <c r="P95" s="592"/>
      <c r="Q95" s="486"/>
      <c r="R95" s="486"/>
      <c r="S95" s="486"/>
      <c r="T95" s="487"/>
      <c r="U95" s="456">
        <f t="shared" si="18"/>
        <v>0</v>
      </c>
    </row>
    <row r="96" spans="1:21" ht="19.5" customHeight="1">
      <c r="A96" s="1" t="str">
        <f t="shared" si="21"/>
        <v>716</v>
      </c>
      <c r="B96" s="103" t="s">
        <v>342</v>
      </c>
      <c r="C96" s="172" t="str">
        <f t="shared" si="22"/>
        <v>2J100</v>
      </c>
      <c r="D96" s="467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0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716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716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716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716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716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716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4" t="s">
        <v>279</v>
      </c>
      <c r="H102" s="444"/>
      <c r="I102" s="365"/>
      <c r="J102" s="486"/>
      <c r="K102" s="486"/>
      <c r="L102" s="486"/>
      <c r="M102" s="592"/>
      <c r="N102" s="592"/>
      <c r="O102" s="592"/>
      <c r="P102" s="592"/>
      <c r="Q102" s="486"/>
      <c r="R102" s="486"/>
      <c r="S102" s="486"/>
      <c r="T102" s="487"/>
      <c r="U102" s="456">
        <f t="shared" si="27"/>
        <v>0</v>
      </c>
    </row>
    <row r="103" spans="1:21" ht="19.5" customHeight="1" thickBot="1">
      <c r="A103" s="1" t="str">
        <f t="shared" si="21"/>
        <v>716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0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4">
        <f t="shared" si="27"/>
        <v>0</v>
      </c>
    </row>
    <row r="104" spans="1:21" ht="19.5" customHeight="1" thickBot="1">
      <c r="A104" s="1" t="str">
        <f t="shared" si="21"/>
        <v>716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0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4">
        <f t="shared" si="27"/>
        <v>0</v>
      </c>
    </row>
    <row r="105" spans="1:21" ht="19.5" customHeight="1" thickBot="1">
      <c r="A105" s="1" t="str">
        <f t="shared" si="21"/>
        <v>716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U105">H104+H103+H96+H90+H81+H67+H61+H55+H54+H53+H52+H35</f>
        <v>0</v>
      </c>
      <c r="I105" s="539">
        <f t="shared" si="28"/>
        <v>0</v>
      </c>
      <c r="J105" s="539">
        <f t="shared" si="28"/>
        <v>0</v>
      </c>
      <c r="K105" s="539">
        <f t="shared" si="28"/>
        <v>0</v>
      </c>
      <c r="L105" s="539">
        <f t="shared" si="28"/>
        <v>0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0</v>
      </c>
      <c r="S105" s="539">
        <f t="shared" si="28"/>
        <v>0</v>
      </c>
      <c r="T105" s="540">
        <f t="shared" si="28"/>
        <v>0</v>
      </c>
      <c r="U105" s="540">
        <f t="shared" si="28"/>
        <v>0</v>
      </c>
    </row>
    <row r="106" spans="1:21" ht="19.5" customHeight="1" thickBot="1">
      <c r="A106" s="1" t="str">
        <f t="shared" si="21"/>
        <v>716</v>
      </c>
      <c r="B106" s="103" t="s">
        <v>342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9.5" customHeight="1">
      <c r="A107" s="1" t="str">
        <f t="shared" si="21"/>
        <v>716</v>
      </c>
      <c r="B107" s="103" t="s">
        <v>342</v>
      </c>
      <c r="C107" s="172" t="str">
        <f t="shared" si="22"/>
        <v>3A100</v>
      </c>
      <c r="D107" s="467" t="s">
        <v>286</v>
      </c>
      <c r="E107" s="468"/>
      <c r="F107" s="468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0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716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716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1"/>
      <c r="I109" s="413"/>
      <c r="J109" s="413"/>
      <c r="K109" s="413"/>
      <c r="L109" s="413"/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716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1"/>
      <c r="I110" s="413"/>
      <c r="J110" s="413"/>
      <c r="K110" s="413"/>
      <c r="L110" s="413"/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716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1"/>
      <c r="I111" s="413"/>
      <c r="J111" s="413"/>
      <c r="K111" s="413"/>
      <c r="L111" s="413"/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716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0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618470</v>
      </c>
      <c r="L112" s="109">
        <f t="shared" si="32"/>
        <v>352898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23778</v>
      </c>
      <c r="S112" s="109">
        <f t="shared" si="32"/>
        <v>0</v>
      </c>
      <c r="T112" s="448">
        <f t="shared" si="32"/>
        <v>0</v>
      </c>
      <c r="U112" s="455">
        <f t="shared" si="30"/>
        <v>995146</v>
      </c>
    </row>
    <row r="113" spans="1:21" ht="19.5" customHeight="1">
      <c r="A113" s="1" t="str">
        <f t="shared" si="21"/>
        <v>716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1"/>
      <c r="I113" s="413"/>
      <c r="J113" s="413"/>
      <c r="K113" s="413"/>
      <c r="L113" s="413"/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716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1"/>
      <c r="I114" s="413"/>
      <c r="J114" s="413"/>
      <c r="K114" s="413"/>
      <c r="L114" s="413"/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0</v>
      </c>
    </row>
    <row r="115" spans="1:21" ht="19.5" customHeight="1">
      <c r="A115" s="1" t="str">
        <f t="shared" si="21"/>
        <v>716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1"/>
      <c r="I115" s="413"/>
      <c r="J115" s="413"/>
      <c r="K115" s="413">
        <v>618470</v>
      </c>
      <c r="L115" s="413">
        <v>352898</v>
      </c>
      <c r="M115" s="595"/>
      <c r="N115" s="595"/>
      <c r="O115" s="595"/>
      <c r="P115" s="595"/>
      <c r="Q115" s="413"/>
      <c r="R115" s="413">
        <v>23778</v>
      </c>
      <c r="S115" s="413"/>
      <c r="T115" s="451"/>
      <c r="U115" s="455">
        <f t="shared" si="30"/>
        <v>995146</v>
      </c>
    </row>
    <row r="116" spans="1:21" ht="19.5" customHeight="1">
      <c r="A116" s="1" t="str">
        <f t="shared" si="21"/>
        <v>716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1"/>
      <c r="I116" s="413"/>
      <c r="J116" s="413"/>
      <c r="K116" s="413"/>
      <c r="L116" s="413"/>
      <c r="M116" s="595"/>
      <c r="N116" s="595"/>
      <c r="O116" s="595"/>
      <c r="P116" s="595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716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1"/>
      <c r="I117" s="413"/>
      <c r="J117" s="413"/>
      <c r="K117" s="413"/>
      <c r="L117" s="413"/>
      <c r="M117" s="595"/>
      <c r="N117" s="595"/>
      <c r="O117" s="595"/>
      <c r="P117" s="595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716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1"/>
      <c r="I118" s="413"/>
      <c r="J118" s="413"/>
      <c r="K118" s="413"/>
      <c r="L118" s="413"/>
      <c r="M118" s="595"/>
      <c r="N118" s="595"/>
      <c r="O118" s="595"/>
      <c r="P118" s="595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716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1"/>
      <c r="I119" s="413"/>
      <c r="J119" s="413"/>
      <c r="K119" s="413"/>
      <c r="L119" s="413"/>
      <c r="M119" s="595"/>
      <c r="N119" s="595"/>
      <c r="O119" s="595"/>
      <c r="P119" s="595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716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1"/>
      <c r="I120" s="413"/>
      <c r="J120" s="413"/>
      <c r="K120" s="413"/>
      <c r="L120" s="413"/>
      <c r="M120" s="595"/>
      <c r="N120" s="595"/>
      <c r="O120" s="595"/>
      <c r="P120" s="595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716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1">
        <v>4448044</v>
      </c>
      <c r="I121" s="413"/>
      <c r="J121" s="413"/>
      <c r="K121" s="413"/>
      <c r="L121" s="413"/>
      <c r="M121" s="595"/>
      <c r="N121" s="595"/>
      <c r="O121" s="595"/>
      <c r="P121" s="595"/>
      <c r="Q121" s="413"/>
      <c r="R121" s="413"/>
      <c r="S121" s="413"/>
      <c r="T121" s="451"/>
      <c r="U121" s="455">
        <f t="shared" si="30"/>
        <v>4448044</v>
      </c>
    </row>
    <row r="122" spans="1:21" ht="19.5" customHeight="1">
      <c r="A122" s="1" t="str">
        <f t="shared" si="21"/>
        <v>716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1"/>
      <c r="I122" s="413"/>
      <c r="J122" s="413"/>
      <c r="K122" s="413"/>
      <c r="L122" s="413"/>
      <c r="M122" s="595"/>
      <c r="N122" s="595"/>
      <c r="O122" s="595"/>
      <c r="P122" s="595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716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69" t="s">
        <v>319</v>
      </c>
      <c r="H123" s="534"/>
      <c r="I123" s="477"/>
      <c r="J123" s="477"/>
      <c r="K123" s="477"/>
      <c r="L123" s="477"/>
      <c r="M123" s="596"/>
      <c r="N123" s="596"/>
      <c r="O123" s="596"/>
      <c r="P123" s="596"/>
      <c r="Q123" s="477"/>
      <c r="R123" s="477"/>
      <c r="S123" s="477"/>
      <c r="T123" s="478"/>
      <c r="U123" s="456">
        <f t="shared" si="30"/>
        <v>0</v>
      </c>
    </row>
    <row r="124" spans="1:21" ht="16.5" thickBot="1">
      <c r="A124" s="1" t="str">
        <f t="shared" si="21"/>
        <v>716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0" t="s">
        <v>320</v>
      </c>
      <c r="H124" s="101">
        <f>H123+H122+H121+H1161+H120+H119+H118+H112+H107</f>
        <v>4448044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618470</v>
      </c>
      <c r="L124" s="102">
        <f t="shared" si="33"/>
        <v>352898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23778</v>
      </c>
      <c r="S124" s="102">
        <f t="shared" si="33"/>
        <v>0</v>
      </c>
      <c r="T124" s="102">
        <f t="shared" si="33"/>
        <v>0</v>
      </c>
      <c r="U124" s="133">
        <f t="shared" si="30"/>
        <v>5443190</v>
      </c>
    </row>
    <row r="125" spans="1:21" ht="16.5" thickBot="1">
      <c r="A125" s="1" t="str">
        <f t="shared" si="21"/>
        <v>716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0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716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0" t="s">
        <v>323</v>
      </c>
      <c r="H126" s="131">
        <f aca="true" t="shared" si="34" ref="H126:T126">H125+H124+H105+H33</f>
        <v>4448044</v>
      </c>
      <c r="I126" s="132">
        <f t="shared" si="34"/>
        <v>0</v>
      </c>
      <c r="J126" s="132">
        <f t="shared" si="34"/>
        <v>0</v>
      </c>
      <c r="K126" s="132">
        <f t="shared" si="34"/>
        <v>618470</v>
      </c>
      <c r="L126" s="132">
        <f t="shared" si="34"/>
        <v>352898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23778</v>
      </c>
      <c r="S126" s="132">
        <f t="shared" si="34"/>
        <v>0</v>
      </c>
      <c r="T126" s="132">
        <f t="shared" si="34"/>
        <v>0</v>
      </c>
      <c r="U126" s="134">
        <f t="shared" si="30"/>
        <v>5443190</v>
      </c>
    </row>
  </sheetData>
  <sheetProtection password="D544" sheet="1" objects="1" scenarios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105">
      <selection activeCell="M125" sqref="M125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1" t="s">
        <v>343</v>
      </c>
      <c r="H2" s="691"/>
      <c r="I2" s="691"/>
      <c r="J2" s="691"/>
      <c r="K2" s="691"/>
      <c r="L2" s="691"/>
      <c r="M2" s="691"/>
      <c r="N2" s="691"/>
      <c r="O2" s="692"/>
      <c r="P2" s="38"/>
    </row>
    <row r="3" spans="4:16" ht="13.5" thickBot="1">
      <c r="D3" s="693" t="s">
        <v>96</v>
      </c>
      <c r="E3" s="694"/>
      <c r="F3" s="694"/>
      <c r="G3" s="694"/>
      <c r="H3" s="695"/>
      <c r="I3" s="693" t="s">
        <v>97</v>
      </c>
      <c r="J3" s="694"/>
      <c r="K3" s="694"/>
      <c r="L3" s="694"/>
      <c r="M3" s="694"/>
      <c r="N3" s="694"/>
      <c r="O3" s="694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716</v>
      </c>
      <c r="K5" s="44" t="s">
        <v>101</v>
      </c>
      <c r="L5" s="44"/>
      <c r="M5" s="146" t="str">
        <f>Info!B3</f>
        <v>2021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6"/>
      <c r="E8" s="697"/>
      <c r="F8" s="698"/>
      <c r="G8" s="702"/>
      <c r="H8" s="704" t="s">
        <v>352</v>
      </c>
      <c r="I8" s="685" t="s">
        <v>353</v>
      </c>
      <c r="J8" s="685" t="s">
        <v>354</v>
      </c>
      <c r="K8" s="685" t="s">
        <v>355</v>
      </c>
      <c r="L8" s="685" t="s">
        <v>356</v>
      </c>
      <c r="M8" s="685" t="s">
        <v>357</v>
      </c>
      <c r="N8" s="687" t="s">
        <v>358</v>
      </c>
      <c r="O8" s="685" t="s">
        <v>359</v>
      </c>
      <c r="P8" s="685" t="s">
        <v>360</v>
      </c>
    </row>
    <row r="9" spans="4:16" ht="94.5" customHeight="1" thickBot="1">
      <c r="D9" s="699"/>
      <c r="E9" s="700"/>
      <c r="F9" s="701"/>
      <c r="G9" s="703"/>
      <c r="H9" s="705"/>
      <c r="I9" s="686"/>
      <c r="J9" s="686"/>
      <c r="K9" s="686"/>
      <c r="L9" s="686"/>
      <c r="M9" s="686"/>
      <c r="N9" s="688"/>
      <c r="O9" s="686"/>
      <c r="P9" s="686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0" t="s">
        <v>107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89"/>
    </row>
    <row r="15" spans="1:16" ht="42.75">
      <c r="A15" s="38" t="str">
        <f>$H$5</f>
        <v>716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19261539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716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14310494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716</v>
      </c>
      <c r="B17" s="400" t="s">
        <v>368</v>
      </c>
      <c r="C17" s="144" t="str">
        <f>IF(F17="",IF(E17="",D17,E17),F17)</f>
        <v>1A120</v>
      </c>
      <c r="D17" s="482"/>
      <c r="E17" s="483" t="s">
        <v>112</v>
      </c>
      <c r="F17" s="425"/>
      <c r="G17" s="512" t="s">
        <v>113</v>
      </c>
      <c r="H17" s="553">
        <f>VLOOKUP(C17,modello_la_min!C:U,19,FALSE)</f>
        <v>4951045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716</v>
      </c>
      <c r="B18" s="400" t="s">
        <v>368</v>
      </c>
      <c r="C18" s="144" t="str">
        <f>IF(F18="",IF(E18="",D18,E18),F18)</f>
        <v>1B100</v>
      </c>
      <c r="D18" s="488" t="s">
        <v>114</v>
      </c>
      <c r="E18" s="489"/>
      <c r="F18" s="489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716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1711729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716</v>
      </c>
      <c r="B20" s="400" t="s">
        <v>368</v>
      </c>
      <c r="C20" s="144" t="str">
        <f t="shared" si="2"/>
        <v>1D100</v>
      </c>
      <c r="D20" s="488" t="s">
        <v>118</v>
      </c>
      <c r="E20" s="489"/>
      <c r="F20" s="489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716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716</v>
      </c>
      <c r="B22" s="400" t="s">
        <v>368</v>
      </c>
      <c r="C22" s="144" t="str">
        <f t="shared" si="2"/>
        <v>1F100</v>
      </c>
      <c r="D22" s="467" t="s">
        <v>122</v>
      </c>
      <c r="E22" s="417"/>
      <c r="F22" s="417"/>
      <c r="G22" s="441" t="s">
        <v>123</v>
      </c>
      <c r="H22" s="551">
        <f>H23+H27</f>
        <v>542309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716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241210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716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716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716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241210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716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301099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716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301099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716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0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716</v>
      </c>
      <c r="B30" s="400" t="s">
        <v>368</v>
      </c>
      <c r="C30" s="144" t="str">
        <f t="shared" si="2"/>
        <v>1G100</v>
      </c>
      <c r="D30" s="494" t="s">
        <v>138</v>
      </c>
      <c r="E30" s="489"/>
      <c r="F30" s="489"/>
      <c r="G30" s="507" t="s">
        <v>139</v>
      </c>
      <c r="H30" s="556">
        <f>VLOOKUP(C30,modello_la_min!C:U,19,FALSE)</f>
        <v>660271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716</v>
      </c>
      <c r="B31" s="400" t="s">
        <v>368</v>
      </c>
      <c r="C31" s="144" t="str">
        <f t="shared" si="2"/>
        <v>1H100</v>
      </c>
      <c r="D31" s="494" t="s">
        <v>140</v>
      </c>
      <c r="E31" s="489"/>
      <c r="F31" s="489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716</v>
      </c>
      <c r="B32" s="400" t="s">
        <v>368</v>
      </c>
      <c r="C32" s="144">
        <f t="shared" si="2"/>
        <v>19999</v>
      </c>
      <c r="D32" s="488">
        <v>19999</v>
      </c>
      <c r="E32" s="489"/>
      <c r="F32" s="489"/>
      <c r="G32" s="564" t="s">
        <v>142</v>
      </c>
      <c r="H32" s="556">
        <f>H31+H30+H22+H21+H20+H19+H18+H15</f>
        <v>22175848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3" t="s">
        <v>143</v>
      </c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90"/>
      <c r="P33" s="38"/>
    </row>
    <row r="34" spans="1:16" ht="14.25">
      <c r="A34" s="38" t="str">
        <f t="shared" si="1"/>
        <v>716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0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716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716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716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716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716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716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716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716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716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716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716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716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716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716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0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716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716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716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722662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716</v>
      </c>
      <c r="B52" s="400" t="s">
        <v>368</v>
      </c>
      <c r="C52" s="144" t="str">
        <f t="shared" si="2"/>
        <v>2C100</v>
      </c>
      <c r="D52" s="488" t="s">
        <v>180</v>
      </c>
      <c r="E52" s="506"/>
      <c r="F52" s="506"/>
      <c r="G52" s="490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716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4503375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716</v>
      </c>
      <c r="B54" s="400" t="s">
        <v>368</v>
      </c>
      <c r="C54" s="144" t="str">
        <f t="shared" si="2"/>
        <v>2E100</v>
      </c>
      <c r="D54" s="467" t="s">
        <v>184</v>
      </c>
      <c r="E54" s="468"/>
      <c r="F54" s="468"/>
      <c r="G54" s="418" t="s">
        <v>185</v>
      </c>
      <c r="H54" s="371">
        <f>H55+H56+H59</f>
        <v>50552984</v>
      </c>
      <c r="I54" s="376">
        <f>I55+I56+I59</f>
        <v>1601363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716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716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334338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716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334338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716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716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4" t="s">
        <v>195</v>
      </c>
      <c r="H59" s="378">
        <f>VLOOKUP(C59,modello_la_min!C:U,19,FALSE)</f>
        <v>50218646</v>
      </c>
      <c r="I59" s="370">
        <v>1601363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716</v>
      </c>
      <c r="B60" s="400" t="s">
        <v>368</v>
      </c>
      <c r="C60" s="144" t="str">
        <f t="shared" si="2"/>
        <v>2F100</v>
      </c>
      <c r="D60" s="467" t="s">
        <v>196</v>
      </c>
      <c r="E60" s="468"/>
      <c r="F60" s="468"/>
      <c r="G60" s="538" t="s">
        <v>197</v>
      </c>
      <c r="H60" s="371">
        <f>H61</f>
        <v>27785661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716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27785661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716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4764158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716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258173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716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11696434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716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4" t="s">
        <v>207</v>
      </c>
      <c r="H65" s="378">
        <f>VLOOKUP(C65,modello_la_min!C:U,19,FALSE)</f>
        <v>11066896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716</v>
      </c>
      <c r="B66" s="400" t="s">
        <v>368</v>
      </c>
      <c r="C66" s="144" t="str">
        <f t="shared" si="2"/>
        <v>2G100</v>
      </c>
      <c r="D66" s="467" t="s">
        <v>208</v>
      </c>
      <c r="E66" s="468"/>
      <c r="F66" s="468"/>
      <c r="G66" s="418" t="s">
        <v>209</v>
      </c>
      <c r="H66" s="371">
        <f>H67+H73+H79</f>
        <v>82735282</v>
      </c>
      <c r="I66" s="376">
        <f>I67+I73+I79</f>
        <v>1243541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0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716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78359423</v>
      </c>
      <c r="I67" s="369">
        <f>SUM(I68:I72)</f>
        <v>1243541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0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716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8113949</v>
      </c>
      <c r="I68" s="367"/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716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13063260</v>
      </c>
      <c r="I69" s="367"/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716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31804192</v>
      </c>
      <c r="I70" s="367">
        <v>1243541</v>
      </c>
      <c r="J70" s="116"/>
      <c r="K70" s="116"/>
      <c r="L70" s="116"/>
      <c r="M70" s="116"/>
      <c r="N70" s="116"/>
      <c r="O70" s="116"/>
      <c r="P70" s="357"/>
    </row>
    <row r="71" spans="1:16" ht="24">
      <c r="A71" s="38" t="str">
        <f t="shared" si="1"/>
        <v>716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25378022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716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716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4119896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716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100000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716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716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4019896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716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716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716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4" t="s">
        <v>235</v>
      </c>
      <c r="H79" s="378">
        <f>VLOOKUP(C79,modello_la_min!C:U,19,FALSE)</f>
        <v>255963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716</v>
      </c>
      <c r="B80" s="400" t="s">
        <v>368</v>
      </c>
      <c r="C80" s="144" t="str">
        <f t="shared" si="2"/>
        <v>2H100</v>
      </c>
      <c r="D80" s="467" t="s">
        <v>236</v>
      </c>
      <c r="E80" s="468"/>
      <c r="F80" s="468"/>
      <c r="G80" s="418" t="s">
        <v>237</v>
      </c>
      <c r="H80" s="371">
        <f>H81+H84+H85+H86+H87+H88</f>
        <v>7909377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716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885279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716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885279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716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0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716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1554908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716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2592199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716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891669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716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716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1985322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716</v>
      </c>
      <c r="B89" s="400" t="s">
        <v>368</v>
      </c>
      <c r="C89" s="144" t="str">
        <f t="shared" si="21"/>
        <v>2I100</v>
      </c>
      <c r="D89" s="467" t="s">
        <v>254</v>
      </c>
      <c r="E89" s="468"/>
      <c r="F89" s="468"/>
      <c r="G89" s="418" t="s">
        <v>255</v>
      </c>
      <c r="H89" s="371">
        <f>H90+H91+H92+H93+H94</f>
        <v>2248807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716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2220279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716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716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716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716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4" t="s">
        <v>265</v>
      </c>
      <c r="H94" s="378">
        <f>VLOOKUP(C94,modello_la_min!C:U,19,FALSE)</f>
        <v>28528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716</v>
      </c>
      <c r="B95" s="400" t="s">
        <v>368</v>
      </c>
      <c r="C95" s="144" t="str">
        <f t="shared" si="21"/>
        <v>2J100</v>
      </c>
      <c r="D95" s="467" t="s">
        <v>266</v>
      </c>
      <c r="E95" s="518"/>
      <c r="F95" s="518"/>
      <c r="G95" s="418" t="s">
        <v>267</v>
      </c>
      <c r="H95" s="371">
        <f>SUM(H96:H101)</f>
        <v>2913943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716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2202468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716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716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716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716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0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716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4" t="s">
        <v>279</v>
      </c>
      <c r="H101" s="378">
        <f>VLOOKUP(C101,modello_la_min!C:U,19,FALSE)</f>
        <v>711475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716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716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0" t="s">
        <v>283</v>
      </c>
      <c r="H103" s="373">
        <f>VLOOKUP(C103,modello_la_min!C:U,19,FALSE)</f>
        <v>2094337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716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181466428</v>
      </c>
      <c r="I104" s="572">
        <f t="shared" si="24"/>
        <v>2844904</v>
      </c>
      <c r="J104" s="573">
        <f t="shared" si="24"/>
        <v>0</v>
      </c>
      <c r="K104" s="573">
        <f t="shared" si="24"/>
        <v>0</v>
      </c>
      <c r="L104" s="573">
        <f t="shared" si="24"/>
        <v>0</v>
      </c>
      <c r="M104" s="573">
        <f t="shared" si="24"/>
        <v>0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63" t="s">
        <v>285</v>
      </c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38"/>
    </row>
    <row r="106" spans="1:16" ht="14.25">
      <c r="A106" s="38" t="str">
        <f t="shared" si="18"/>
        <v>716</v>
      </c>
      <c r="B106" s="400" t="s">
        <v>368</v>
      </c>
      <c r="C106" s="144" t="str">
        <f t="shared" si="21"/>
        <v>3A100</v>
      </c>
      <c r="D106" s="467" t="s">
        <v>286</v>
      </c>
      <c r="E106" s="468"/>
      <c r="F106" s="468"/>
      <c r="G106" s="418" t="s">
        <v>287</v>
      </c>
      <c r="H106" s="547">
        <f>H107+H110</f>
        <v>17169734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716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9810413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716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9016141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716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794272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716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4" t="s">
        <v>295</v>
      </c>
      <c r="H110" s="575">
        <f>VLOOKUP(C110,modello_la_min!C:U,19,FALSE)</f>
        <v>7359321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716</v>
      </c>
      <c r="B111" s="400" t="s">
        <v>368</v>
      </c>
      <c r="C111" s="144" t="str">
        <f t="shared" si="21"/>
        <v>3B100</v>
      </c>
      <c r="D111" s="467" t="s">
        <v>296</v>
      </c>
      <c r="E111" s="468"/>
      <c r="F111" s="468"/>
      <c r="G111" s="418" t="s">
        <v>297</v>
      </c>
      <c r="H111" s="547">
        <f>SUM(H112:H116)</f>
        <v>198606266</v>
      </c>
      <c r="I111" s="376">
        <f>SUM(I112:I116)</f>
        <v>2738973</v>
      </c>
      <c r="J111" s="363">
        <f aca="true" t="shared" si="27" ref="J111:P111">SUM(J112:J116)</f>
        <v>0</v>
      </c>
      <c r="K111" s="363">
        <f t="shared" si="27"/>
        <v>0</v>
      </c>
      <c r="L111" s="363">
        <f t="shared" si="27"/>
        <v>0</v>
      </c>
      <c r="M111" s="363">
        <f t="shared" si="27"/>
        <v>6540308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716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0</v>
      </c>
      <c r="I112" s="367"/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716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58952</v>
      </c>
      <c r="I113" s="367"/>
      <c r="J113" s="116"/>
      <c r="K113" s="116"/>
      <c r="L113" s="116"/>
      <c r="M113" s="116"/>
      <c r="N113" s="116"/>
      <c r="O113" s="116"/>
      <c r="P113" s="357"/>
    </row>
    <row r="114" spans="1:16" ht="14.25">
      <c r="A114" s="38" t="str">
        <f t="shared" si="18"/>
        <v>716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196323628</v>
      </c>
      <c r="I114" s="367">
        <v>2738973</v>
      </c>
      <c r="J114" s="116"/>
      <c r="K114" s="116"/>
      <c r="L114" s="116"/>
      <c r="M114" s="116">
        <v>6540308</v>
      </c>
      <c r="N114" s="116"/>
      <c r="O114" s="116"/>
      <c r="P114" s="357"/>
    </row>
    <row r="115" spans="1:16" ht="27">
      <c r="A115" s="38" t="str">
        <f t="shared" si="18"/>
        <v>716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0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716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4" t="s">
        <v>307</v>
      </c>
      <c r="H116" s="575">
        <f>VLOOKUP(C116,modello_la_min!C:U,19,FALSE)</f>
        <v>2223686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716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0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716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0" t="s">
        <v>311</v>
      </c>
      <c r="H118" s="549">
        <f>VLOOKUP(C118,modello_la_min!C:U,19,FALSE)</f>
        <v>496423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716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280000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716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0" t="s">
        <v>315</v>
      </c>
      <c r="H120" s="549">
        <f>VLOOKUP(C120,modello_la_min!C:U,19,FALSE)</f>
        <v>8697029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716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0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716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0" t="s">
        <v>319</v>
      </c>
      <c r="H122" s="549">
        <f>VLOOKUP(C122,modello_la_min!C:U,19,FALSE)</f>
        <v>1925497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716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227174949</v>
      </c>
      <c r="I123" s="578">
        <f t="shared" si="28"/>
        <v>2738973</v>
      </c>
      <c r="J123" s="578">
        <f t="shared" si="28"/>
        <v>0</v>
      </c>
      <c r="K123" s="578">
        <f t="shared" si="28"/>
        <v>0</v>
      </c>
      <c r="L123" s="578">
        <f t="shared" si="28"/>
        <v>0</v>
      </c>
      <c r="M123" s="578">
        <f t="shared" si="28"/>
        <v>6540308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716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1237983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716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432055208</v>
      </c>
      <c r="I125" s="584">
        <f t="shared" si="29"/>
        <v>5583877</v>
      </c>
      <c r="J125" s="585">
        <f t="shared" si="29"/>
        <v>0</v>
      </c>
      <c r="K125" s="585">
        <f t="shared" si="29"/>
        <v>0</v>
      </c>
      <c r="L125" s="585">
        <f t="shared" si="29"/>
        <v>0</v>
      </c>
      <c r="M125" s="585">
        <f t="shared" si="29"/>
        <v>6540308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D544" sheet="1" objects="1" scenarios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11" t="s">
        <v>369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66"/>
    </row>
    <row r="2" spans="2:16" ht="13.5" thickBot="1">
      <c r="B2" s="667" t="s">
        <v>96</v>
      </c>
      <c r="C2" s="668"/>
      <c r="D2" s="668"/>
      <c r="E2" s="668"/>
      <c r="F2" s="669"/>
      <c r="G2" s="3"/>
      <c r="H2" s="667" t="s">
        <v>97</v>
      </c>
      <c r="I2" s="668"/>
      <c r="J2" s="668"/>
      <c r="K2" s="668"/>
      <c r="L2" s="668"/>
      <c r="M2" s="669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716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06"/>
      <c r="B7" s="707" t="s">
        <v>103</v>
      </c>
      <c r="C7" s="708" t="s">
        <v>104</v>
      </c>
      <c r="D7" s="708"/>
      <c r="E7" s="708" t="s">
        <v>105</v>
      </c>
      <c r="F7" s="708"/>
      <c r="G7" s="708"/>
      <c r="H7" s="708" t="s">
        <v>106</v>
      </c>
      <c r="I7" s="708"/>
      <c r="J7" s="708"/>
      <c r="K7" s="708"/>
      <c r="L7" s="708" t="s">
        <v>89</v>
      </c>
      <c r="M7" s="708" t="s">
        <v>90</v>
      </c>
      <c r="N7" s="708" t="s">
        <v>91</v>
      </c>
      <c r="O7" s="708" t="s">
        <v>92</v>
      </c>
      <c r="P7" s="708" t="s">
        <v>93</v>
      </c>
      <c r="Q7" s="709" t="s">
        <v>370</v>
      </c>
    </row>
    <row r="8" spans="1:17" ht="69" customHeight="1">
      <c r="A8" s="706"/>
      <c r="B8" s="707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8"/>
      <c r="M8" s="708"/>
      <c r="N8" s="708"/>
      <c r="O8" s="708"/>
      <c r="P8" s="708"/>
      <c r="Q8" s="710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2147988</v>
      </c>
      <c r="D9" s="109">
        <f>VLOOKUP($A9,modello_la_min!$D:$U,6,FALSE)</f>
        <v>103799</v>
      </c>
      <c r="E9" s="109">
        <f>VLOOKUP($A9,modello_la_min!$D:$U,7,FALSE)</f>
        <v>0</v>
      </c>
      <c r="F9" s="109">
        <f>VLOOKUP($A9,modello_la_min!$D:$U,8,FALSE)</f>
        <v>6185388</v>
      </c>
      <c r="G9" s="109">
        <f>VLOOKUP($A9,modello_la_min!$D:$U,9,FALSE)</f>
        <v>3892108</v>
      </c>
      <c r="H9" s="109">
        <f>VLOOKUP($A9,modello_la_min!$D:$U,10,FALSE)</f>
        <v>5337820</v>
      </c>
      <c r="I9" s="109">
        <f>VLOOKUP($A9,modello_la_min!$D:$U,11,FALSE)</f>
        <v>19493</v>
      </c>
      <c r="J9" s="109">
        <f>VLOOKUP($A9,modello_la_min!$D:$U,12,FALSE)</f>
        <v>700177</v>
      </c>
      <c r="K9" s="109">
        <f>VLOOKUP($A9,modello_la_min!$D:$U,13,FALSE)</f>
        <v>63050</v>
      </c>
      <c r="L9" s="109">
        <f>VLOOKUP($A9,modello_la_min!$D:$U,14,FALSE)</f>
        <v>500581</v>
      </c>
      <c r="M9" s="109">
        <f>VLOOKUP($A9,modello_la_min!$D:$U,15,FALSE)</f>
        <v>15240</v>
      </c>
      <c r="N9" s="109">
        <f>VLOOKUP($A9,modello_la_min!$D:$U,16,FALSE)</f>
        <v>295895</v>
      </c>
      <c r="O9" s="109">
        <f>VLOOKUP($A9,modello_la_min!$D:$U,17,FALSE)</f>
        <v>0</v>
      </c>
      <c r="P9" s="109">
        <f aca="true" t="shared" si="0" ref="P9:P16">SUM(C9:O9)</f>
        <v>19261539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16957</v>
      </c>
      <c r="D11" s="109">
        <f>VLOOKUP($A11,modello_la_min!$D:$U,6,FALSE)</f>
        <v>7615</v>
      </c>
      <c r="E11" s="109">
        <f>VLOOKUP($A11,modello_la_min!$D:$U,7,FALSE)</f>
        <v>0</v>
      </c>
      <c r="F11" s="109">
        <f>VLOOKUP($A11,modello_la_min!$D:$U,8,FALSE)</f>
        <v>94506</v>
      </c>
      <c r="G11" s="109">
        <f>VLOOKUP($A11,modello_la_min!$D:$U,9,FALSE)</f>
        <v>130355</v>
      </c>
      <c r="H11" s="109">
        <f>VLOOKUP($A11,modello_la_min!$D:$U,10,FALSE)</f>
        <v>842794</v>
      </c>
      <c r="I11" s="109">
        <f>VLOOKUP($A11,modello_la_min!$D:$U,11,FALSE)</f>
        <v>3078</v>
      </c>
      <c r="J11" s="109">
        <f>VLOOKUP($A11,modello_la_min!$D:$U,12,FALSE)</f>
        <v>111545</v>
      </c>
      <c r="K11" s="109">
        <f>VLOOKUP($A11,modello_la_min!$D:$U,13,FALSE)</f>
        <v>399293</v>
      </c>
      <c r="L11" s="109">
        <f>VLOOKUP($A11,modello_la_min!$D:$U,14,FALSE)</f>
        <v>72128</v>
      </c>
      <c r="M11" s="109">
        <f>VLOOKUP($A11,modello_la_min!$D:$U,15,FALSE)</f>
        <v>2406</v>
      </c>
      <c r="N11" s="109">
        <f>VLOOKUP($A11,modello_la_min!$D:$U,16,FALSE)</f>
        <v>31052</v>
      </c>
      <c r="O11" s="109">
        <f>VLOOKUP($A11,modello_la_min!$D:$U,17,FALSE)</f>
        <v>0</v>
      </c>
      <c r="P11" s="109">
        <f t="shared" si="0"/>
        <v>1711729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195531</v>
      </c>
      <c r="D14" s="109">
        <f>VLOOKUP($A14,modello_la_min!$D:$U,6,FALSE)</f>
        <v>623</v>
      </c>
      <c r="E14" s="109">
        <f>VLOOKUP($A14,modello_la_min!$D:$U,7,FALSE)</f>
        <v>0</v>
      </c>
      <c r="F14" s="109">
        <f>VLOOKUP($A14,modello_la_min!$D:$U,8,FALSE)</f>
        <v>45056</v>
      </c>
      <c r="G14" s="109">
        <f>VLOOKUP($A14,modello_la_min!$D:$U,9,FALSE)</f>
        <v>6718</v>
      </c>
      <c r="H14" s="109">
        <f>VLOOKUP($A14,modello_la_min!$D:$U,10,FALSE)</f>
        <v>283141</v>
      </c>
      <c r="I14" s="109">
        <f>VLOOKUP($A14,modello_la_min!$D:$U,11,FALSE)</f>
        <v>0</v>
      </c>
      <c r="J14" s="109">
        <f>VLOOKUP($A14,modello_la_min!$D:$U,12,FALSE)</f>
        <v>0</v>
      </c>
      <c r="K14" s="109">
        <f>VLOOKUP($A14,modello_la_min!$D:$U,13,FALSE)</f>
        <v>0</v>
      </c>
      <c r="L14" s="109">
        <f>VLOOKUP($A14,modello_la_min!$D:$U,14,FALSE)</f>
        <v>0</v>
      </c>
      <c r="M14" s="109">
        <f>VLOOKUP($A14,modello_la_min!$D:$U,15,FALSE)</f>
        <v>808</v>
      </c>
      <c r="N14" s="109">
        <f>VLOOKUP($A14,modello_la_min!$D:$U,16,FALSE)</f>
        <v>10432</v>
      </c>
      <c r="O14" s="109">
        <f>VLOOKUP($A14,modello_la_min!$D:$U,17,FALSE)</f>
        <v>0</v>
      </c>
      <c r="P14" s="109">
        <f t="shared" si="0"/>
        <v>542309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235</v>
      </c>
      <c r="D15" s="109">
        <f>VLOOKUP($A15,modello_la_min!$D:$U,6,FALSE)</f>
        <v>3790</v>
      </c>
      <c r="E15" s="109">
        <f>VLOOKUP($A15,modello_la_min!$D:$U,7,FALSE)</f>
        <v>0</v>
      </c>
      <c r="F15" s="109">
        <f>VLOOKUP($A15,modello_la_min!$D:$U,8,FALSE)</f>
        <v>47512</v>
      </c>
      <c r="G15" s="109">
        <f>VLOOKUP($A15,modello_la_min!$D:$U,9,FALSE)</f>
        <v>4080</v>
      </c>
      <c r="H15" s="109">
        <f>VLOOKUP($A15,modello_la_min!$D:$U,10,FALSE)</f>
        <v>192603</v>
      </c>
      <c r="I15" s="109">
        <f>VLOOKUP($A15,modello_la_min!$D:$U,11,FALSE)</f>
        <v>703</v>
      </c>
      <c r="J15" s="109">
        <f>VLOOKUP($A15,modello_la_min!$D:$U,12,FALSE)</f>
        <v>15073</v>
      </c>
      <c r="K15" s="109">
        <f>VLOOKUP($A15,modello_la_min!$D:$U,13,FALSE)</f>
        <v>386883</v>
      </c>
      <c r="L15" s="109">
        <f>VLOOKUP($A15,modello_la_min!$D:$U,14,FALSE)</f>
        <v>0</v>
      </c>
      <c r="M15" s="109">
        <f>VLOOKUP($A15,modello_la_min!$D:$U,15,FALSE)</f>
        <v>550</v>
      </c>
      <c r="N15" s="109">
        <f>VLOOKUP($A15,modello_la_min!$D:$U,16,FALSE)</f>
        <v>8842</v>
      </c>
      <c r="O15" s="109">
        <f>VLOOKUP($A15,modello_la_min!$D:$U,17,FALSE)</f>
        <v>0</v>
      </c>
      <c r="P15" s="109">
        <f t="shared" si="0"/>
        <v>660271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2360711</v>
      </c>
      <c r="D17" s="136">
        <f aca="true" t="shared" si="1" ref="D17:P17">SUM(D9:D16)</f>
        <v>115827</v>
      </c>
      <c r="E17" s="136">
        <f t="shared" si="1"/>
        <v>0</v>
      </c>
      <c r="F17" s="136">
        <f t="shared" si="1"/>
        <v>6372462</v>
      </c>
      <c r="G17" s="136">
        <f t="shared" si="1"/>
        <v>4033261</v>
      </c>
      <c r="H17" s="136">
        <f t="shared" si="1"/>
        <v>6656358</v>
      </c>
      <c r="I17" s="136">
        <f t="shared" si="1"/>
        <v>23274</v>
      </c>
      <c r="J17" s="136">
        <f t="shared" si="1"/>
        <v>826795</v>
      </c>
      <c r="K17" s="136">
        <f t="shared" si="1"/>
        <v>849226</v>
      </c>
      <c r="L17" s="136">
        <f t="shared" si="1"/>
        <v>572709</v>
      </c>
      <c r="M17" s="136">
        <f t="shared" si="1"/>
        <v>19004</v>
      </c>
      <c r="N17" s="136">
        <f t="shared" si="1"/>
        <v>346221</v>
      </c>
      <c r="O17" s="136">
        <f t="shared" si="1"/>
        <v>0</v>
      </c>
      <c r="P17" s="136">
        <f t="shared" si="1"/>
        <v>22175848</v>
      </c>
      <c r="Q17" s="140">
        <f>P17/P$41</f>
        <v>0.05132642215482795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0</v>
      </c>
      <c r="D18" s="109">
        <f>VLOOKUP($A18,modello_la_min!$D:$U,6,FALSE)</f>
        <v>0</v>
      </c>
      <c r="E18" s="109">
        <f>VLOOKUP($A18,modello_la_min!$D:$U,7,FALSE)</f>
        <v>0</v>
      </c>
      <c r="F18" s="109">
        <f>VLOOKUP($A18,modello_la_min!$D:$U,8,FALSE)</f>
        <v>0</v>
      </c>
      <c r="G18" s="109">
        <f>VLOOKUP($A18,modello_la_min!$D:$U,9,FALSE)</f>
        <v>0</v>
      </c>
      <c r="H18" s="109">
        <f>VLOOKUP($A18,modello_la_min!$D:$U,10,FALSE)</f>
        <v>0</v>
      </c>
      <c r="I18" s="109">
        <f>VLOOKUP($A18,modello_la_min!$D:$U,11,FALSE)</f>
        <v>0</v>
      </c>
      <c r="J18" s="109">
        <f>VLOOKUP($A18,modello_la_min!$D:$U,12,FALSE)</f>
        <v>0</v>
      </c>
      <c r="K18" s="109">
        <f>VLOOKUP($A18,modello_la_min!$D:$U,13,FALSE)</f>
        <v>0</v>
      </c>
      <c r="L18" s="109">
        <f>VLOOKUP($A18,modello_la_min!$D:$U,14,FALSE)</f>
        <v>0</v>
      </c>
      <c r="M18" s="109">
        <f>VLOOKUP($A18,modello_la_min!$D:$U,15,FALSE)</f>
        <v>0</v>
      </c>
      <c r="N18" s="109">
        <f>VLOOKUP($A18,modello_la_min!$D:$U,16,FALSE)</f>
        <v>0</v>
      </c>
      <c r="O18" s="109">
        <f>VLOOKUP($A18,modello_la_min!$D:$U,17,FALSE)</f>
        <v>0</v>
      </c>
      <c r="P18" s="109">
        <f aca="true" t="shared" si="2" ref="P18:P29">SUM(C18:O18)</f>
        <v>0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2389</v>
      </c>
      <c r="D19" s="109">
        <f>VLOOKUP($A19,modello_la_min!$D:$U,6,FALSE)</f>
        <v>1354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104494</v>
      </c>
      <c r="H19" s="109">
        <f>VLOOKUP($A19,modello_la_min!$D:$U,10,FALSE)</f>
        <v>153290</v>
      </c>
      <c r="I19" s="109">
        <f>VLOOKUP($A19,modello_la_min!$D:$U,11,FALSE)</f>
        <v>585</v>
      </c>
      <c r="J19" s="109">
        <f>VLOOKUP($A19,modello_la_min!$D:$U,12,FALSE)</f>
        <v>36511</v>
      </c>
      <c r="K19" s="109">
        <f>VLOOKUP($A19,modello_la_min!$D:$U,13,FALSE)</f>
        <v>413139</v>
      </c>
      <c r="L19" s="109">
        <f>VLOOKUP($A19,modello_la_min!$D:$U,14,FALSE)</f>
        <v>4535</v>
      </c>
      <c r="M19" s="109">
        <f>VLOOKUP($A19,modello_la_min!$D:$U,15,FALSE)</f>
        <v>458</v>
      </c>
      <c r="N19" s="109">
        <f>VLOOKUP($A19,modello_la_min!$D:$U,16,FALSE)</f>
        <v>5907</v>
      </c>
      <c r="O19" s="109">
        <f>VLOOKUP($A19,modello_la_min!$D:$U,17,FALSE)</f>
        <v>0</v>
      </c>
      <c r="P19" s="109">
        <f t="shared" si="2"/>
        <v>722662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66639</v>
      </c>
      <c r="D21" s="109">
        <f>VLOOKUP($A21,modello_la_min!$D:$U,6,FALSE)</f>
        <v>1440</v>
      </c>
      <c r="E21" s="109">
        <f>VLOOKUP($A21,modello_la_min!$D:$U,7,FALSE)</f>
        <v>1878930</v>
      </c>
      <c r="F21" s="109">
        <f>VLOOKUP($A21,modello_la_min!$D:$U,8,FALSE)</f>
        <v>79364</v>
      </c>
      <c r="G21" s="109">
        <f>VLOOKUP($A21,modello_la_min!$D:$U,9,FALSE)</f>
        <v>82188</v>
      </c>
      <c r="H21" s="109">
        <f>VLOOKUP($A21,modello_la_min!$D:$U,10,FALSE)</f>
        <v>1822076</v>
      </c>
      <c r="I21" s="109">
        <f>VLOOKUP($A21,modello_la_min!$D:$U,11,FALSE)</f>
        <v>6959</v>
      </c>
      <c r="J21" s="109">
        <f>VLOOKUP($A21,modello_la_min!$D:$U,12,FALSE)</f>
        <v>397756</v>
      </c>
      <c r="K21" s="109">
        <f>VLOOKUP($A21,modello_la_min!$D:$U,13,FALSE)</f>
        <v>70706</v>
      </c>
      <c r="L21" s="109">
        <f>VLOOKUP($A21,modello_la_min!$D:$U,14,FALSE)</f>
        <v>21662</v>
      </c>
      <c r="M21" s="109">
        <f>VLOOKUP($A21,modello_la_min!$D:$U,15,FALSE)</f>
        <v>5441</v>
      </c>
      <c r="N21" s="109">
        <f>VLOOKUP($A21,modello_la_min!$D:$U,16,FALSE)</f>
        <v>70214</v>
      </c>
      <c r="O21" s="109">
        <f>VLOOKUP($A21,modello_la_min!$D:$U,17,FALSE)</f>
        <v>0</v>
      </c>
      <c r="P21" s="109">
        <f t="shared" si="2"/>
        <v>4503375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49753492</v>
      </c>
      <c r="D22" s="109">
        <f>VLOOKUP($A22,modello_la_min!$D:$U,6,FALSE)</f>
        <v>0</v>
      </c>
      <c r="E22" s="109">
        <f>VLOOKUP($A22,modello_la_min!$D:$U,7,FALSE)</f>
        <v>6143</v>
      </c>
      <c r="F22" s="109">
        <f>VLOOKUP($A22,modello_la_min!$D:$U,8,FALSE)</f>
        <v>17575</v>
      </c>
      <c r="G22" s="109">
        <f>VLOOKUP($A22,modello_la_min!$D:$U,9,FALSE)</f>
        <v>0</v>
      </c>
      <c r="H22" s="109">
        <f>VLOOKUP($A22,modello_la_min!$D:$U,10,FALSE)</f>
        <v>484619</v>
      </c>
      <c r="I22" s="109">
        <f>VLOOKUP($A22,modello_la_min!$D:$U,11,FALSE)</f>
        <v>1851</v>
      </c>
      <c r="J22" s="109">
        <f>VLOOKUP($A22,modello_la_min!$D:$U,12,FALSE)</f>
        <v>267699</v>
      </c>
      <c r="K22" s="109">
        <f>VLOOKUP($A22,modello_la_min!$D:$U,13,FALSE)</f>
        <v>0</v>
      </c>
      <c r="L22" s="109">
        <f>VLOOKUP($A22,modello_la_min!$D:$U,14,FALSE)</f>
        <v>1483</v>
      </c>
      <c r="M22" s="109">
        <f>VLOOKUP($A22,modello_la_min!$D:$U,15,FALSE)</f>
        <v>1447</v>
      </c>
      <c r="N22" s="109">
        <f>VLOOKUP($A22,modello_la_min!$D:$U,16,FALSE)</f>
        <v>18675</v>
      </c>
      <c r="O22" s="109">
        <f>VLOOKUP($A22,modello_la_min!$D:$U,17,FALSE)</f>
        <v>0</v>
      </c>
      <c r="P22" s="109">
        <f t="shared" si="2"/>
        <v>50552984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12469111</v>
      </c>
      <c r="D23" s="109">
        <f>VLOOKUP($A23,modello_la_min!$D:$U,6,FALSE)</f>
        <v>3773</v>
      </c>
      <c r="E23" s="109">
        <f>VLOOKUP($A23,modello_la_min!$D:$U,7,FALSE)</f>
        <v>7065280</v>
      </c>
      <c r="F23" s="109">
        <f>VLOOKUP($A23,modello_la_min!$D:$U,8,FALSE)</f>
        <v>4568962</v>
      </c>
      <c r="G23" s="109">
        <f>VLOOKUP($A23,modello_la_min!$D:$U,9,FALSE)</f>
        <v>38533</v>
      </c>
      <c r="H23" s="109">
        <f>VLOOKUP($A23,modello_la_min!$D:$U,10,FALSE)</f>
        <v>350660</v>
      </c>
      <c r="I23" s="109">
        <f>VLOOKUP($A23,modello_la_min!$D:$U,11,FALSE)</f>
        <v>1339</v>
      </c>
      <c r="J23" s="109">
        <f>VLOOKUP($A23,modello_la_min!$D:$U,12,FALSE)</f>
        <v>101862</v>
      </c>
      <c r="K23" s="109">
        <f>VLOOKUP($A23,modello_la_min!$D:$U,13,FALSE)</f>
        <v>948992</v>
      </c>
      <c r="L23" s="109">
        <f>VLOOKUP($A23,modello_la_min!$D:$U,14,FALSE)</f>
        <v>2222589</v>
      </c>
      <c r="M23" s="109">
        <f>VLOOKUP($A23,modello_la_min!$D:$U,15,FALSE)</f>
        <v>1047</v>
      </c>
      <c r="N23" s="109">
        <f>VLOOKUP($A23,modello_la_min!$D:$U,16,FALSE)</f>
        <v>13513</v>
      </c>
      <c r="O23" s="109">
        <f>VLOOKUP($A23,modello_la_min!$D:$U,17,FALSE)</f>
        <v>0</v>
      </c>
      <c r="P23" s="109">
        <f t="shared" si="2"/>
        <v>27785661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34415444</v>
      </c>
      <c r="D24" s="109">
        <f>VLOOKUP($A24,modello_la_min!$D:$U,6,FALSE)</f>
        <v>198589</v>
      </c>
      <c r="E24" s="109">
        <f>VLOOKUP($A24,modello_la_min!$D:$U,7,FALSE)</f>
        <v>1464427</v>
      </c>
      <c r="F24" s="109">
        <f>VLOOKUP($A24,modello_la_min!$D:$U,8,FALSE)</f>
        <v>8310250</v>
      </c>
      <c r="G24" s="109">
        <f>VLOOKUP($A24,modello_la_min!$D:$U,9,FALSE)</f>
        <v>5974925</v>
      </c>
      <c r="H24" s="109">
        <f>VLOOKUP($A24,modello_la_min!$D:$U,10,FALSE)</f>
        <v>22365688</v>
      </c>
      <c r="I24" s="109">
        <f>VLOOKUP($A24,modello_la_min!$D:$U,11,FALSE)</f>
        <v>79695</v>
      </c>
      <c r="J24" s="109">
        <f>VLOOKUP($A24,modello_la_min!$D:$U,12,FALSE)</f>
        <v>2000612</v>
      </c>
      <c r="K24" s="109">
        <f>VLOOKUP($A24,modello_la_min!$D:$U,13,FALSE)</f>
        <v>3973564</v>
      </c>
      <c r="L24" s="109">
        <f>VLOOKUP($A24,modello_la_min!$D:$U,14,FALSE)</f>
        <v>3079204</v>
      </c>
      <c r="M24" s="109">
        <f>VLOOKUP($A24,modello_la_min!$D:$U,15,FALSE)</f>
        <v>62306</v>
      </c>
      <c r="N24" s="109">
        <f>VLOOKUP($A24,modello_la_min!$D:$U,16,FALSE)</f>
        <v>810578</v>
      </c>
      <c r="O24" s="109">
        <f>VLOOKUP($A24,modello_la_min!$D:$U,17,FALSE)</f>
        <v>0</v>
      </c>
      <c r="P24" s="109">
        <f t="shared" si="2"/>
        <v>82735282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45073</v>
      </c>
      <c r="D25" s="109">
        <f>VLOOKUP($A25,modello_la_min!$D:$U,6,FALSE)</f>
        <v>30504</v>
      </c>
      <c r="E25" s="109">
        <f>VLOOKUP($A25,modello_la_min!$D:$U,7,FALSE)</f>
        <v>395383</v>
      </c>
      <c r="F25" s="109">
        <f>VLOOKUP($A25,modello_la_min!$D:$U,8,FALSE)</f>
        <v>1050787</v>
      </c>
      <c r="G25" s="109">
        <f>VLOOKUP($A25,modello_la_min!$D:$U,9,FALSE)</f>
        <v>846633</v>
      </c>
      <c r="H25" s="109">
        <f>VLOOKUP($A25,modello_la_min!$D:$U,10,FALSE)</f>
        <v>4267507</v>
      </c>
      <c r="I25" s="109">
        <f>VLOOKUP($A25,modello_la_min!$D:$U,11,FALSE)</f>
        <v>16299</v>
      </c>
      <c r="J25" s="109">
        <f>VLOOKUP($A25,modello_la_min!$D:$U,12,FALSE)</f>
        <v>696559</v>
      </c>
      <c r="K25" s="109">
        <f>VLOOKUP($A25,modello_la_min!$D:$U,13,FALSE)</f>
        <v>349683</v>
      </c>
      <c r="L25" s="109">
        <f>VLOOKUP($A25,modello_la_min!$D:$U,14,FALSE)</f>
        <v>33757</v>
      </c>
      <c r="M25" s="109">
        <f>VLOOKUP($A25,modello_la_min!$D:$U,15,FALSE)</f>
        <v>12744</v>
      </c>
      <c r="N25" s="109">
        <f>VLOOKUP($A25,modello_la_min!$D:$U,16,FALSE)</f>
        <v>164448</v>
      </c>
      <c r="O25" s="109">
        <f>VLOOKUP($A25,modello_la_min!$D:$U,17,FALSE)</f>
        <v>0</v>
      </c>
      <c r="P25" s="109">
        <f t="shared" si="2"/>
        <v>7909377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148</v>
      </c>
      <c r="D26" s="109">
        <f>VLOOKUP($A26,modello_la_min!$D:$U,6,FALSE)</f>
        <v>19248</v>
      </c>
      <c r="E26" s="109">
        <f>VLOOKUP($A26,modello_la_min!$D:$U,7,FALSE)</f>
        <v>0</v>
      </c>
      <c r="F26" s="109">
        <f>VLOOKUP($A26,modello_la_min!$D:$U,8,FALSE)</f>
        <v>0</v>
      </c>
      <c r="G26" s="109">
        <f>VLOOKUP($A26,modello_la_min!$D:$U,9,FALSE)</f>
        <v>1966996</v>
      </c>
      <c r="H26" s="109">
        <f>VLOOKUP($A26,modello_la_min!$D:$U,10,FALSE)</f>
        <v>251024</v>
      </c>
      <c r="I26" s="109">
        <f>VLOOKUP($A26,modello_la_min!$D:$U,11,FALSE)</f>
        <v>959</v>
      </c>
      <c r="J26" s="109">
        <f>VLOOKUP($A26,modello_la_min!$D:$U,12,FALSE)</f>
        <v>0</v>
      </c>
      <c r="K26" s="109">
        <f>VLOOKUP($A26,modello_la_min!$D:$U,13,FALSE)</f>
        <v>0</v>
      </c>
      <c r="L26" s="109">
        <f>VLOOKUP($A26,modello_la_min!$D:$U,14,FALSE)</f>
        <v>9</v>
      </c>
      <c r="M26" s="109">
        <f>VLOOKUP($A26,modello_la_min!$D:$U,15,FALSE)</f>
        <v>750</v>
      </c>
      <c r="N26" s="109">
        <f>VLOOKUP($A26,modello_la_min!$D:$U,16,FALSE)</f>
        <v>9673</v>
      </c>
      <c r="O26" s="109">
        <f>VLOOKUP($A26,modello_la_min!$D:$U,17,FALSE)</f>
        <v>0</v>
      </c>
      <c r="P26" s="109">
        <f t="shared" si="2"/>
        <v>2248807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16635</v>
      </c>
      <c r="D27" s="109">
        <f>VLOOKUP($A27,modello_la_min!$D:$U,6,FALSE)</f>
        <v>37313</v>
      </c>
      <c r="E27" s="109">
        <f>VLOOKUP($A27,modello_la_min!$D:$U,7,FALSE)</f>
        <v>0</v>
      </c>
      <c r="F27" s="109">
        <f>VLOOKUP($A27,modello_la_min!$D:$U,8,FALSE)</f>
        <v>98</v>
      </c>
      <c r="G27" s="109">
        <f>VLOOKUP($A27,modello_la_min!$D:$U,9,FALSE)</f>
        <v>1309606</v>
      </c>
      <c r="H27" s="109">
        <f>VLOOKUP($A27,modello_la_min!$D:$U,10,FALSE)</f>
        <v>1275038</v>
      </c>
      <c r="I27" s="109">
        <f>VLOOKUP($A27,modello_la_min!$D:$U,11,FALSE)</f>
        <v>4870</v>
      </c>
      <c r="J27" s="109">
        <f>VLOOKUP($A27,modello_la_min!$D:$U,12,FALSE)</f>
        <v>215378</v>
      </c>
      <c r="K27" s="109">
        <f>VLOOKUP($A27,modello_la_min!$D:$U,13,FALSE)</f>
        <v>0</v>
      </c>
      <c r="L27" s="109">
        <f>VLOOKUP($A27,modello_la_min!$D:$U,14,FALSE)</f>
        <v>2064</v>
      </c>
      <c r="M27" s="109">
        <f>VLOOKUP($A27,modello_la_min!$D:$U,15,FALSE)</f>
        <v>3807</v>
      </c>
      <c r="N27" s="109">
        <f>VLOOKUP($A27,modello_la_min!$D:$U,16,FALSE)</f>
        <v>49134</v>
      </c>
      <c r="O27" s="109">
        <f>VLOOKUP($A27,modello_la_min!$D:$U,17,FALSE)</f>
        <v>0</v>
      </c>
      <c r="P27" s="109">
        <f t="shared" si="2"/>
        <v>2913943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22525</v>
      </c>
      <c r="D29" s="109">
        <f>VLOOKUP($A29,modello_la_min!$D:$U,6,FALSE)</f>
        <v>3494</v>
      </c>
      <c r="E29" s="109">
        <f>VLOOKUP($A29,modello_la_min!$D:$U,7,FALSE)</f>
        <v>40676</v>
      </c>
      <c r="F29" s="109">
        <f>VLOOKUP($A29,modello_la_min!$D:$U,8,FALSE)</f>
        <v>1090709</v>
      </c>
      <c r="G29" s="109">
        <f>VLOOKUP($A29,modello_la_min!$D:$U,9,FALSE)</f>
        <v>9748</v>
      </c>
      <c r="H29" s="109">
        <f>VLOOKUP($A29,modello_la_min!$D:$U,10,FALSE)</f>
        <v>730605</v>
      </c>
      <c r="I29" s="109">
        <f>VLOOKUP($A29,modello_la_min!$D:$U,11,FALSE)</f>
        <v>2791</v>
      </c>
      <c r="J29" s="109">
        <f>VLOOKUP($A29,modello_la_min!$D:$U,12,FALSE)</f>
        <v>155514</v>
      </c>
      <c r="K29" s="109">
        <f>VLOOKUP($A29,modello_la_min!$D:$U,13,FALSE)</f>
        <v>0</v>
      </c>
      <c r="L29" s="109">
        <f>VLOOKUP($A29,modello_la_min!$D:$U,14,FALSE)</f>
        <v>7939</v>
      </c>
      <c r="M29" s="109">
        <f>VLOOKUP($A29,modello_la_min!$D:$U,15,FALSE)</f>
        <v>2182</v>
      </c>
      <c r="N29" s="109">
        <f>VLOOKUP($A29,modello_la_min!$D:$U,16,FALSE)</f>
        <v>28154</v>
      </c>
      <c r="O29" s="109">
        <f>VLOOKUP($A29,modello_la_min!$D:$U,17,FALSE)</f>
        <v>0</v>
      </c>
      <c r="P29" s="109">
        <f t="shared" si="2"/>
        <v>2094337</v>
      </c>
    </row>
    <row r="30" spans="1:17" ht="19.5" customHeight="1">
      <c r="A30" s="56">
        <v>29999</v>
      </c>
      <c r="B30" s="57" t="s">
        <v>284</v>
      </c>
      <c r="C30" s="137">
        <f>SUM(C18:C29)</f>
        <v>96791456</v>
      </c>
      <c r="D30" s="137">
        <f aca="true" t="shared" si="3" ref="D30:P30">SUM(D18:D29)</f>
        <v>295715</v>
      </c>
      <c r="E30" s="137">
        <f t="shared" si="3"/>
        <v>10850839</v>
      </c>
      <c r="F30" s="137">
        <f t="shared" si="3"/>
        <v>15117745</v>
      </c>
      <c r="G30" s="137">
        <f t="shared" si="3"/>
        <v>10333123</v>
      </c>
      <c r="H30" s="137">
        <f t="shared" si="3"/>
        <v>31700507</v>
      </c>
      <c r="I30" s="137">
        <f t="shared" si="3"/>
        <v>115348</v>
      </c>
      <c r="J30" s="137">
        <f t="shared" si="3"/>
        <v>3871891</v>
      </c>
      <c r="K30" s="137">
        <f t="shared" si="3"/>
        <v>5756084</v>
      </c>
      <c r="L30" s="137">
        <f t="shared" si="3"/>
        <v>5373242</v>
      </c>
      <c r="M30" s="137">
        <f t="shared" si="3"/>
        <v>90182</v>
      </c>
      <c r="N30" s="137">
        <f t="shared" si="3"/>
        <v>1170296</v>
      </c>
      <c r="O30" s="137">
        <f t="shared" si="3"/>
        <v>0</v>
      </c>
      <c r="P30" s="137">
        <f t="shared" si="3"/>
        <v>181466428</v>
      </c>
      <c r="Q30" s="140">
        <f>P30/P$41</f>
        <v>0.42000750052294245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1246088</v>
      </c>
      <c r="D31" s="109">
        <f>VLOOKUP($A31,modello_la_min!$D:$U,6,FALSE)</f>
        <v>63737</v>
      </c>
      <c r="E31" s="109">
        <f>VLOOKUP($A31,modello_la_min!$D:$U,7,FALSE)</f>
        <v>0</v>
      </c>
      <c r="F31" s="109">
        <f>VLOOKUP($A31,modello_la_min!$D:$U,8,FALSE)</f>
        <v>1758702</v>
      </c>
      <c r="G31" s="109">
        <f>VLOOKUP($A31,modello_la_min!$D:$U,9,FALSE)</f>
        <v>2050473</v>
      </c>
      <c r="H31" s="109">
        <f>VLOOKUP($A31,modello_la_min!$D:$U,10,FALSE)</f>
        <v>8402423</v>
      </c>
      <c r="I31" s="109">
        <f>VLOOKUP($A31,modello_la_min!$D:$U,11,FALSE)</f>
        <v>34720</v>
      </c>
      <c r="J31" s="109">
        <f>VLOOKUP($A31,modello_la_min!$D:$U,12,FALSE)</f>
        <v>1439959</v>
      </c>
      <c r="K31" s="109">
        <f>VLOOKUP($A31,modello_la_min!$D:$U,13,FALSE)</f>
        <v>235129</v>
      </c>
      <c r="L31" s="109">
        <f>VLOOKUP($A31,modello_la_min!$D:$U,14,FALSE)</f>
        <v>1537204</v>
      </c>
      <c r="M31" s="109">
        <f>VLOOKUP($A31,modello_la_min!$D:$U,15,FALSE)</f>
        <v>28668</v>
      </c>
      <c r="N31" s="109">
        <f>VLOOKUP($A31,modello_la_min!$D:$U,16,FALSE)</f>
        <v>372631</v>
      </c>
      <c r="O31" s="109">
        <f>VLOOKUP($A31,modello_la_min!$D:$U,17,FALSE)</f>
        <v>0</v>
      </c>
      <c r="P31" s="109">
        <f aca="true" t="shared" si="4" ref="P31:P40">SUM(C31:O31)</f>
        <v>17169734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38128969</v>
      </c>
      <c r="D32" s="109">
        <f>VLOOKUP($A32,modello_la_min!$D:$U,6,FALSE)</f>
        <v>359488</v>
      </c>
      <c r="E32" s="109">
        <f>VLOOKUP($A32,modello_la_min!$D:$U,7,FALSE)</f>
        <v>0</v>
      </c>
      <c r="F32" s="109">
        <f>VLOOKUP($A32,modello_la_min!$D:$U,8,FALSE)</f>
        <v>14755730</v>
      </c>
      <c r="G32" s="109">
        <f>VLOOKUP($A32,modello_la_min!$D:$U,9,FALSE)</f>
        <v>30202573</v>
      </c>
      <c r="H32" s="109">
        <f>VLOOKUP($A32,modello_la_min!$D:$U,10,FALSE)</f>
        <v>86272973</v>
      </c>
      <c r="I32" s="109">
        <f>VLOOKUP($A32,modello_la_min!$D:$U,11,FALSE)</f>
        <v>303846</v>
      </c>
      <c r="J32" s="109">
        <f>VLOOKUP($A32,modello_la_min!$D:$U,12,FALSE)</f>
        <v>10937093</v>
      </c>
      <c r="K32" s="109">
        <f>VLOOKUP($A32,modello_la_min!$D:$U,13,FALSE)</f>
        <v>5871787</v>
      </c>
      <c r="L32" s="109">
        <f>VLOOKUP($A32,modello_la_min!$D:$U,14,FALSE)</f>
        <v>8420997</v>
      </c>
      <c r="M32" s="109">
        <f>VLOOKUP($A32,modello_la_min!$D:$U,15,FALSE)</f>
        <v>258989</v>
      </c>
      <c r="N32" s="109">
        <f>VLOOKUP($A32,modello_la_min!$D:$U,16,FALSE)</f>
        <v>3093821</v>
      </c>
      <c r="O32" s="109">
        <f>VLOOKUP($A32,modello_la_min!$D:$U,17,FALSE)</f>
        <v>0</v>
      </c>
      <c r="P32" s="109">
        <f t="shared" si="4"/>
        <v>198606266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46285</v>
      </c>
      <c r="D34" s="109">
        <f>VLOOKUP($A34,modello_la_min!$D:$U,6,FALSE)</f>
        <v>186</v>
      </c>
      <c r="E34" s="109">
        <f>VLOOKUP($A34,modello_la_min!$D:$U,7,FALSE)</f>
        <v>0</v>
      </c>
      <c r="F34" s="109">
        <f>VLOOKUP($A34,modello_la_min!$D:$U,8,FALSE)</f>
        <v>3308</v>
      </c>
      <c r="G34" s="109">
        <f>VLOOKUP($A34,modello_la_min!$D:$U,9,FALSE)</f>
        <v>169481</v>
      </c>
      <c r="H34" s="109">
        <f>VLOOKUP($A34,modello_la_min!$D:$U,10,FALSE)</f>
        <v>217911</v>
      </c>
      <c r="I34" s="109">
        <f>VLOOKUP($A34,modello_la_min!$D:$U,11,FALSE)</f>
        <v>764</v>
      </c>
      <c r="J34" s="109">
        <f>VLOOKUP($A34,modello_la_min!$D:$U,12,FALSE)</f>
        <v>30268</v>
      </c>
      <c r="K34" s="109">
        <f>VLOOKUP($A34,modello_la_min!$D:$U,13,FALSE)</f>
        <v>0</v>
      </c>
      <c r="L34" s="109">
        <f>VLOOKUP($A34,modello_la_min!$D:$U,14,FALSE)</f>
        <v>19915</v>
      </c>
      <c r="M34" s="109">
        <f>VLOOKUP($A34,modello_la_min!$D:$U,15,FALSE)</f>
        <v>597</v>
      </c>
      <c r="N34" s="109">
        <f>VLOOKUP($A34,modello_la_min!$D:$U,16,FALSE)</f>
        <v>7708</v>
      </c>
      <c r="O34" s="109">
        <f>VLOOKUP($A34,modello_la_min!$D:$U,17,FALSE)</f>
        <v>0</v>
      </c>
      <c r="P34" s="109">
        <f t="shared" si="4"/>
        <v>496423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0</v>
      </c>
      <c r="F35" s="109">
        <f>VLOOKUP($A35,modello_la_min!$D:$U,8,FALSE)</f>
        <v>280000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280000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5401748</v>
      </c>
      <c r="D36" s="109">
        <f>VLOOKUP($A36,modello_la_min!$D:$U,6,FALSE)</f>
        <v>106135</v>
      </c>
      <c r="E36" s="109">
        <f>VLOOKUP($A36,modello_la_min!$D:$U,7,FALSE)</f>
        <v>0</v>
      </c>
      <c r="F36" s="109">
        <f>VLOOKUP($A36,modello_la_min!$D:$U,8,FALSE)</f>
        <v>248889</v>
      </c>
      <c r="G36" s="109">
        <f>VLOOKUP($A36,modello_la_min!$D:$U,9,FALSE)</f>
        <v>713840</v>
      </c>
      <c r="H36" s="109">
        <f>VLOOKUP($A36,modello_la_min!$D:$U,10,FALSE)</f>
        <v>1985157</v>
      </c>
      <c r="I36" s="109">
        <f>VLOOKUP($A36,modello_la_min!$D:$U,11,FALSE)</f>
        <v>6960</v>
      </c>
      <c r="J36" s="109">
        <f>VLOOKUP($A36,modello_la_min!$D:$U,12,FALSE)</f>
        <v>137609</v>
      </c>
      <c r="K36" s="109">
        <f>VLOOKUP($A36,modello_la_min!$D:$U,13,FALSE)</f>
        <v>0</v>
      </c>
      <c r="L36" s="109">
        <f>VLOOKUP($A36,modello_la_min!$D:$U,14,FALSE)</f>
        <v>21025</v>
      </c>
      <c r="M36" s="109">
        <f>VLOOKUP($A36,modello_la_min!$D:$U,15,FALSE)</f>
        <v>5442</v>
      </c>
      <c r="N36" s="109">
        <f>VLOOKUP($A36,modello_la_min!$D:$U,16,FALSE)</f>
        <v>70224</v>
      </c>
      <c r="O36" s="109">
        <f>VLOOKUP($A36,modello_la_min!$D:$U,17,FALSE)</f>
        <v>0</v>
      </c>
      <c r="P36" s="109">
        <f t="shared" si="4"/>
        <v>8697029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VLOOKUP($A37,modello_la_min!$D:$U,8,FALSE)</f>
        <v>0</v>
      </c>
      <c r="G37" s="109">
        <f>VLOOKUP($A37,modello_la_min!$D:$U,9,FALSE)</f>
        <v>0</v>
      </c>
      <c r="H37" s="109">
        <f>VLOOKUP($A37,modello_la_min!$D:$U,10,FALSE)</f>
        <v>0</v>
      </c>
      <c r="I37" s="109">
        <f>VLOOKUP($A37,modello_la_min!$D:$U,11,FALSE)</f>
        <v>0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0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450241</v>
      </c>
      <c r="D38" s="109">
        <f>VLOOKUP($A38,modello_la_min!$D:$U,6,FALSE)</f>
        <v>18676</v>
      </c>
      <c r="E38" s="109">
        <f>VLOOKUP($A38,modello_la_min!$D:$U,7,FALSE)</f>
        <v>0</v>
      </c>
      <c r="F38" s="109">
        <f>VLOOKUP($A38,modello_la_min!$D:$U,8,FALSE)</f>
        <v>123397</v>
      </c>
      <c r="G38" s="109">
        <f>VLOOKUP($A38,modello_la_min!$D:$U,9,FALSE)</f>
        <v>232753</v>
      </c>
      <c r="H38" s="109">
        <f>VLOOKUP($A38,modello_la_min!$D:$U,10,FALSE)</f>
        <v>718000</v>
      </c>
      <c r="I38" s="109">
        <f>VLOOKUP($A38,modello_la_min!$D:$U,11,FALSE)</f>
        <v>2517</v>
      </c>
      <c r="J38" s="109">
        <f>VLOOKUP($A38,modello_la_min!$D:$U,12,FALSE)</f>
        <v>66235</v>
      </c>
      <c r="K38" s="109">
        <f>VLOOKUP($A38,modello_la_min!$D:$U,13,FALSE)</f>
        <v>234689</v>
      </c>
      <c r="L38" s="109">
        <f>VLOOKUP($A38,modello_la_min!$D:$U,14,FALSE)</f>
        <v>51622</v>
      </c>
      <c r="M38" s="109">
        <f>VLOOKUP($A38,modello_la_min!$D:$U,15,FALSE)</f>
        <v>1968</v>
      </c>
      <c r="N38" s="109">
        <f>VLOOKUP($A38,modello_la_min!$D:$U,16,FALSE)</f>
        <v>25399</v>
      </c>
      <c r="O38" s="109">
        <f>VLOOKUP($A38,modello_la_min!$D:$U,17,FALSE)</f>
        <v>0</v>
      </c>
      <c r="P38" s="109">
        <f t="shared" si="4"/>
        <v>1925497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45273331</v>
      </c>
      <c r="D39" s="138">
        <f t="shared" si="5"/>
        <v>548222</v>
      </c>
      <c r="E39" s="138">
        <f t="shared" si="5"/>
        <v>0</v>
      </c>
      <c r="F39" s="138">
        <f t="shared" si="5"/>
        <v>17170026</v>
      </c>
      <c r="G39" s="138">
        <f t="shared" si="5"/>
        <v>33369120</v>
      </c>
      <c r="H39" s="138">
        <f t="shared" si="5"/>
        <v>97596464</v>
      </c>
      <c r="I39" s="138">
        <f t="shared" si="5"/>
        <v>348807</v>
      </c>
      <c r="J39" s="138">
        <f t="shared" si="5"/>
        <v>12611164</v>
      </c>
      <c r="K39" s="138">
        <f t="shared" si="5"/>
        <v>6341605</v>
      </c>
      <c r="L39" s="138">
        <f t="shared" si="5"/>
        <v>10050763</v>
      </c>
      <c r="M39" s="138">
        <f t="shared" si="5"/>
        <v>295664</v>
      </c>
      <c r="N39" s="138">
        <f t="shared" si="5"/>
        <v>3569783</v>
      </c>
      <c r="O39" s="138">
        <f t="shared" si="5"/>
        <v>0</v>
      </c>
      <c r="P39" s="138">
        <f t="shared" si="5"/>
        <v>227174949</v>
      </c>
      <c r="Q39" s="140">
        <f>P39/P$41</f>
        <v>0.5258007421125682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68618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207150</v>
      </c>
      <c r="G40" s="138">
        <f>VLOOKUP($A40,modello_la_min!$D:$U,9,FALSE)</f>
        <v>86823</v>
      </c>
      <c r="H40" s="138">
        <f>VLOOKUP($A40,modello_la_min!$D:$U,10,FALSE)</f>
        <v>264791</v>
      </c>
      <c r="I40" s="138">
        <f>VLOOKUP($A40,modello_la_min!$D:$U,11,FALSE)</f>
        <v>0</v>
      </c>
      <c r="J40" s="138">
        <f>VLOOKUP($A40,modello_la_min!$D:$U,12,FALSE)</f>
        <v>85934</v>
      </c>
      <c r="K40" s="138">
        <f>VLOOKUP($A40,modello_la_min!$D:$U,13,FALSE)</f>
        <v>520098</v>
      </c>
      <c r="L40" s="138">
        <f>VLOOKUP($A40,modello_la_min!$D:$U,14,FALSE)</f>
        <v>4377</v>
      </c>
      <c r="M40" s="138">
        <f>VLOOKUP($A40,modello_la_min!$D:$U,15,FALSE)</f>
        <v>0</v>
      </c>
      <c r="N40" s="138">
        <f>VLOOKUP($A40,modello_la_min!$D:$U,16,FALSE)</f>
        <v>192</v>
      </c>
      <c r="O40" s="138">
        <f>VLOOKUP($A40,modello_la_min!$D:$U,17,FALSE)</f>
        <v>0</v>
      </c>
      <c r="P40" s="138">
        <f t="shared" si="4"/>
        <v>1237983</v>
      </c>
      <c r="Q40" s="140">
        <f>P40/P$41</f>
        <v>0.0028653352096614467</v>
      </c>
    </row>
    <row r="41" spans="1:17" ht="15.75">
      <c r="A41" s="58">
        <v>49999</v>
      </c>
      <c r="B41" s="59" t="s">
        <v>323</v>
      </c>
      <c r="C41" s="586">
        <f>C40+C39+C30+C17</f>
        <v>144494116</v>
      </c>
      <c r="D41" s="586">
        <f aca="true" t="shared" si="6" ref="D41:P41">D40+D39+D30+D17</f>
        <v>959764</v>
      </c>
      <c r="E41" s="586">
        <f t="shared" si="6"/>
        <v>10850839</v>
      </c>
      <c r="F41" s="586">
        <f t="shared" si="6"/>
        <v>38867383</v>
      </c>
      <c r="G41" s="586">
        <f t="shared" si="6"/>
        <v>47822327</v>
      </c>
      <c r="H41" s="586">
        <f t="shared" si="6"/>
        <v>136218120</v>
      </c>
      <c r="I41" s="586">
        <f t="shared" si="6"/>
        <v>487429</v>
      </c>
      <c r="J41" s="586">
        <f t="shared" si="6"/>
        <v>17395784</v>
      </c>
      <c r="K41" s="586">
        <f t="shared" si="6"/>
        <v>13467013</v>
      </c>
      <c r="L41" s="586">
        <f t="shared" si="6"/>
        <v>16001091</v>
      </c>
      <c r="M41" s="586">
        <f t="shared" si="6"/>
        <v>404850</v>
      </c>
      <c r="N41" s="586">
        <f t="shared" si="6"/>
        <v>5086492</v>
      </c>
      <c r="O41" s="586">
        <f t="shared" si="6"/>
        <v>0</v>
      </c>
      <c r="P41" s="586">
        <f t="shared" si="6"/>
        <v>432055208</v>
      </c>
      <c r="Q41" s="140">
        <f>P41/P$41</f>
        <v>1</v>
      </c>
    </row>
    <row r="42" spans="3:16" ht="12.75">
      <c r="C42" s="139">
        <f>modello_la_min!H126</f>
        <v>144494116</v>
      </c>
      <c r="D42" s="139">
        <f>modello_la_min!I126</f>
        <v>959764</v>
      </c>
      <c r="E42" s="139">
        <f>modello_la_min!J126</f>
        <v>10850839</v>
      </c>
      <c r="F42" s="139">
        <f>modello_la_min!K126</f>
        <v>38867383</v>
      </c>
      <c r="G42" s="139">
        <f>modello_la_min!L126</f>
        <v>47822327</v>
      </c>
      <c r="H42" s="139">
        <f>modello_la_min!M126</f>
        <v>136218120</v>
      </c>
      <c r="I42" s="139">
        <f>modello_la_min!N126</f>
        <v>487429</v>
      </c>
      <c r="J42" s="139">
        <f>modello_la_min!O126</f>
        <v>17395784</v>
      </c>
      <c r="K42" s="139">
        <f>modello_la_min!P126</f>
        <v>13467013</v>
      </c>
      <c r="L42" s="139">
        <f>modello_la_min!Q126</f>
        <v>16001091</v>
      </c>
      <c r="M42" s="139">
        <f>modello_la_min!R126</f>
        <v>404850</v>
      </c>
      <c r="N42" s="139">
        <f>modello_la_min!S126</f>
        <v>5086492</v>
      </c>
      <c r="O42" s="139">
        <f>modello_la_min!T126</f>
        <v>0</v>
      </c>
      <c r="P42" s="139">
        <f>modello_la_min!U126</f>
        <v>432055208</v>
      </c>
    </row>
  </sheetData>
  <sheetProtection password="D544" sheet="1" objects="1" scenarios="1"/>
  <mergeCells count="14"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  <mergeCell ref="E7:G7"/>
    <mergeCell ref="H7:K7"/>
    <mergeCell ref="L7:L8"/>
    <mergeCell ref="M7:M8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MUSSI MARIA VITTORIA 10297</cp:lastModifiedBy>
  <cp:lastPrinted>2022-03-15T14:01:41Z</cp:lastPrinted>
  <dcterms:created xsi:type="dcterms:W3CDTF">2019-04-16T09:30:16Z</dcterms:created>
  <dcterms:modified xsi:type="dcterms:W3CDTF">2022-05-13T08:31:31Z</dcterms:modified>
  <cp:category/>
  <cp:version/>
  <cp:contentType/>
  <cp:contentStatus/>
</cp:coreProperties>
</file>